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ate1904="1"/>
  <mc:AlternateContent xmlns:mc="http://schemas.openxmlformats.org/markup-compatibility/2006">
    <mc:Choice Requires="x15">
      <x15ac:absPath xmlns:x15ac="http://schemas.microsoft.com/office/spreadsheetml/2010/11/ac" url="S:\IP\OEA Secure\Short Term\Budgets\"/>
    </mc:Choice>
  </mc:AlternateContent>
  <xr:revisionPtr revIDLastSave="0" documentId="13_ncr:1_{5E54E41B-5FDD-4B13-9A66-7FBC0A4F76D7}" xr6:coauthVersionLast="36" xr6:coauthVersionMax="36" xr10:uidLastSave="{00000000-0000-0000-0000-000000000000}"/>
  <bookViews>
    <workbookView xWindow="60" yWindow="60" windowWidth="11355" windowHeight="5730" xr2:uid="{00000000-000D-0000-FFFF-FFFF00000000}"/>
  </bookViews>
  <sheets>
    <sheet name="Program Budget" sheetId="1" r:id="rId1"/>
    <sheet name="Cash Advance and Stipend" sheetId="4" r:id="rId2"/>
    <sheet name="Invoices and Expenditures" sheetId="3" r:id="rId3"/>
    <sheet name="Program Budget for Faculty" sheetId="5" r:id="rId4"/>
    <sheet name="1098T Calculation" sheetId="6" r:id="rId5"/>
  </sheets>
  <definedNames>
    <definedName name="exchange_rate">'Program Budget'!$F$11</definedName>
    <definedName name="ins_days">'Program Budget'!$K$8</definedName>
    <definedName name="num_fac">'Program Budget'!$G$5</definedName>
    <definedName name="num_nights">'Program Budget'!$G$8</definedName>
    <definedName name="num_stus">'Program Budget'!$G$6</definedName>
    <definedName name="_xlnm.Print_Area" localSheetId="0">'Program Budget'!$A$1:$J$135</definedName>
    <definedName name="Prog_Cost">'Program Budget'!$F$137</definedName>
    <definedName name="prog_days">'Program Budget'!$I$8</definedName>
  </definedNames>
  <calcPr calcId="191029"/>
</workbook>
</file>

<file path=xl/calcChain.xml><?xml version="1.0" encoding="utf-8"?>
<calcChain xmlns="http://schemas.openxmlformats.org/spreadsheetml/2006/main">
  <c r="H18" i="3" l="1"/>
  <c r="G53" i="1"/>
  <c r="B17" i="6" l="1"/>
  <c r="B18" i="6" s="1"/>
  <c r="G28" i="1" l="1"/>
  <c r="G27" i="1"/>
  <c r="B5" i="6" l="1"/>
  <c r="H6" i="3" l="1"/>
  <c r="H7" i="3"/>
  <c r="H8" i="3"/>
  <c r="H9" i="3"/>
  <c r="H10" i="3"/>
  <c r="H11" i="3"/>
  <c r="G12" i="3"/>
  <c r="G16" i="3"/>
  <c r="G17" i="3"/>
  <c r="G46" i="1"/>
  <c r="G44" i="1" l="1"/>
  <c r="O45" i="1" l="1"/>
  <c r="E43" i="1" s="1"/>
  <c r="F42" i="3" l="1"/>
  <c r="H12" i="3"/>
  <c r="H13" i="3"/>
  <c r="H14" i="3"/>
  <c r="H15" i="3"/>
  <c r="H16" i="3"/>
  <c r="H17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K89" i="1" l="1"/>
  <c r="H68" i="1" l="1"/>
  <c r="H67" i="1"/>
  <c r="J70" i="1" s="1"/>
  <c r="B8" i="6" s="1"/>
  <c r="G38" i="1"/>
  <c r="E14" i="3" s="1"/>
  <c r="G14" i="3" s="1"/>
  <c r="G30" i="1"/>
  <c r="E10" i="3" s="1"/>
  <c r="G10" i="3" s="1"/>
  <c r="E9" i="3"/>
  <c r="G9" i="3" s="1"/>
  <c r="E6" i="3"/>
  <c r="G22" i="1"/>
  <c r="G20" i="1"/>
  <c r="E18" i="3" l="1"/>
  <c r="G18" i="3" s="1"/>
  <c r="G6" i="3"/>
  <c r="B35" i="5"/>
  <c r="B27" i="5"/>
  <c r="B19" i="5"/>
  <c r="B9" i="5" l="1"/>
  <c r="B37" i="5" s="1"/>
  <c r="G16" i="1" l="1"/>
  <c r="H17" i="1" s="1"/>
  <c r="H74" i="1"/>
  <c r="E8" i="3" s="1"/>
  <c r="G8" i="3" s="1"/>
  <c r="H73" i="1"/>
  <c r="E23" i="3" l="1"/>
  <c r="G23" i="3" s="1"/>
  <c r="B6" i="4"/>
  <c r="B11" i="4" l="1"/>
  <c r="B17" i="4"/>
  <c r="I108" i="1"/>
  <c r="G8" i="1"/>
  <c r="H23" i="1"/>
  <c r="I24" i="1" s="1"/>
  <c r="I31" i="1"/>
  <c r="G102" i="1" s="1"/>
  <c r="I104" i="1" s="1"/>
  <c r="G54" i="1"/>
  <c r="B59" i="1"/>
  <c r="K8" i="1"/>
  <c r="G59" i="1" s="1"/>
  <c r="I106" i="1" s="1"/>
  <c r="I8" i="1"/>
  <c r="G43" i="1" s="1"/>
  <c r="E92" i="1"/>
  <c r="E89" i="1"/>
  <c r="C22" i="1"/>
  <c r="F114" i="1"/>
  <c r="C38" i="1"/>
  <c r="G98" i="1"/>
  <c r="G63" i="1"/>
  <c r="J64" i="1" s="1"/>
  <c r="C36" i="1"/>
  <c r="J89" i="1"/>
  <c r="B58" i="1"/>
  <c r="C16" i="1"/>
  <c r="C20" i="1"/>
  <c r="B63" i="1"/>
  <c r="F85" i="1"/>
  <c r="B121" i="1"/>
  <c r="E128" i="1"/>
  <c r="A89" i="1"/>
  <c r="C48" i="1" l="1"/>
  <c r="G37" i="1"/>
  <c r="H45" i="1"/>
  <c r="E7" i="3" s="1"/>
  <c r="G7" i="3" s="1"/>
  <c r="H49" i="1"/>
  <c r="B7" i="6"/>
  <c r="E21" i="3"/>
  <c r="G21" i="3" s="1"/>
  <c r="J55" i="1"/>
  <c r="B6" i="6"/>
  <c r="H42" i="3"/>
  <c r="G97" i="1"/>
  <c r="G58" i="1"/>
  <c r="J60" i="1" s="1"/>
  <c r="E20" i="3" s="1"/>
  <c r="G20" i="3" s="1"/>
  <c r="C43" i="1"/>
  <c r="G48" i="1"/>
  <c r="G36" i="1"/>
  <c r="B5" i="4"/>
  <c r="G95" i="1"/>
  <c r="J32" i="1"/>
  <c r="H40" i="1" l="1"/>
  <c r="J50" i="1" s="1"/>
  <c r="E13" i="3"/>
  <c r="G13" i="3" s="1"/>
  <c r="I105" i="1"/>
  <c r="I107" i="1"/>
  <c r="E11" i="3"/>
  <c r="G96" i="1"/>
  <c r="G99" i="1" s="1"/>
  <c r="J99" i="1" s="1"/>
  <c r="B18" i="4"/>
  <c r="H76" i="1" s="1"/>
  <c r="B14" i="4"/>
  <c r="E22" i="3" l="1"/>
  <c r="G22" i="3" s="1"/>
  <c r="J77" i="1"/>
  <c r="B9" i="6" s="1"/>
  <c r="B11" i="6" s="1"/>
  <c r="B13" i="6" s="1"/>
  <c r="G11" i="3"/>
  <c r="G42" i="3" s="1"/>
  <c r="E42" i="3"/>
  <c r="F121" i="1"/>
  <c r="I109" i="1" l="1"/>
  <c r="J110" i="1" s="1"/>
  <c r="D114" i="1" s="1"/>
  <c r="H114" i="1" s="1"/>
  <c r="D121" i="1" s="1"/>
  <c r="H121" i="1" s="1"/>
  <c r="J121" i="1" s="1"/>
  <c r="J79" i="1"/>
  <c r="E85" i="1" s="1"/>
  <c r="G85" i="1" s="1"/>
  <c r="H122" i="1" l="1"/>
  <c r="H123" i="1" s="1"/>
  <c r="J123" i="1" s="1"/>
  <c r="J131" i="1" s="1"/>
  <c r="G128" i="1" l="1"/>
  <c r="I128" i="1" l="1"/>
  <c r="J130" i="1" s="1"/>
  <c r="J132" i="1" s="1"/>
  <c r="J134" i="1" s="1"/>
  <c r="D3" i="3"/>
  <c r="D42" i="3" s="1"/>
  <c r="F46" i="3" s="1"/>
  <c r="F137" i="1"/>
  <c r="F139" i="1" s="1"/>
  <c r="O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Sekulich</author>
  </authors>
  <commentList>
    <comment ref="F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program is quoted in USD</t>
        </r>
      </text>
    </comment>
  </commentList>
</comments>
</file>

<file path=xl/sharedStrings.xml><?xml version="1.0" encoding="utf-8"?>
<sst xmlns="http://schemas.openxmlformats.org/spreadsheetml/2006/main" count="291" uniqueCount="237">
  <si>
    <t>BUDGET OUTLINE FOR STUDY ABROAD PROGRAM PROPOSAL</t>
  </si>
  <si>
    <t>No. of Participants Based On:</t>
  </si>
  <si>
    <t>faculty</t>
  </si>
  <si>
    <t>Exchange Rates/Dates:</t>
  </si>
  <si>
    <t xml:space="preserve">  </t>
  </si>
  <si>
    <t>I. TRANSPORTATION</t>
  </si>
  <si>
    <t>PARTICIPANT TRANSPORTATION</t>
  </si>
  <si>
    <t>students @</t>
  </si>
  <si>
    <t xml:space="preserve"> = </t>
  </si>
  <si>
    <t>Total International transportation</t>
  </si>
  <si>
    <t>Other (in-country ground transportation)</t>
  </si>
  <si>
    <t>Airport transfers, local travel, &amp; trains</t>
  </si>
  <si>
    <t>Group transportation</t>
  </si>
  <si>
    <t>Total In-country transportation</t>
  </si>
  <si>
    <t>TOTAL PARTICIPANT TRANSPORTATION</t>
  </si>
  <si>
    <t>FACULTY TRANSPORTATION</t>
  </si>
  <si>
    <t>TOTAL FACULTY TRANSPORTATION</t>
  </si>
  <si>
    <t>TOTAL TRANSPORTATION</t>
  </si>
  <si>
    <t>II. ROOM AND BOARD</t>
  </si>
  <si>
    <t>Total participant room and board</t>
  </si>
  <si>
    <t>TOTAL ROOM AND BOARD</t>
  </si>
  <si>
    <t>stdt.pcpts. @</t>
  </si>
  <si>
    <t>TOTAL INSURANCE</t>
  </si>
  <si>
    <t>stdt. pcpts. @</t>
  </si>
  <si>
    <t>TOTAL OIP ADMINISTRATIVE FEE</t>
  </si>
  <si>
    <t>TOTAL MISCELLANEOUS</t>
  </si>
  <si>
    <t>TOTAL PROGRAM COST</t>
  </si>
  <si>
    <t>BUDGET DETAIL</t>
  </si>
  <si>
    <t>STUDY ABROAD PROGRAM PROPOSAL</t>
  </si>
  <si>
    <t xml:space="preserve"> No. of Pcpts. Based on:</t>
  </si>
  <si>
    <t>A. FIXED COSTS PER STUDENT</t>
  </si>
  <si>
    <t>TOTAL FIXED COST PER PCPT:</t>
  </si>
  <si>
    <t>B. PRO-RATED GROUP COSTS (non-refundable once program is underway)</t>
  </si>
  <si>
    <t>FACULTY &amp; GROUP TRANSPORTATION</t>
  </si>
  <si>
    <t>Group field trips</t>
  </si>
  <si>
    <t>TOTAL FACULTY &amp; GROUP TRANSPORTATION</t>
  </si>
  <si>
    <t>TOTAL PRO-RATED GROUP COSTS:</t>
  </si>
  <si>
    <t>total pro-rated</t>
  </si>
  <si>
    <t>pro-rated cost</t>
  </si>
  <si>
    <t xml:space="preserve">  group costs  </t>
  </si>
  <si>
    <t xml:space="preserve"> no. of pcpts. </t>
  </si>
  <si>
    <t xml:space="preserve">    per pcpt.    </t>
  </si>
  <si>
    <t>divided by</t>
  </si>
  <si>
    <t>--------------------------------------------------------------------</t>
  </si>
  <si>
    <t>C. TOTAL COST TO PARTICIPANT FOR PROGRAM</t>
  </si>
  <si>
    <t xml:space="preserve">   Number</t>
  </si>
  <si>
    <t>Pro-rated cost</t>
  </si>
  <si>
    <t>Fixed cost</t>
  </si>
  <si>
    <t>Total cost</t>
  </si>
  <si>
    <t>Total</t>
  </si>
  <si>
    <t xml:space="preserve">  of Pcpts.</t>
  </si>
  <si>
    <t xml:space="preserve">   per pcpt.   </t>
  </si>
  <si>
    <t xml:space="preserve">    Expenses    </t>
  </si>
  <si>
    <t>»</t>
  </si>
  <si>
    <t xml:space="preserve"> + </t>
  </si>
  <si>
    <t>VERIFICATION OF INCOME AGAINST EXPENSES</t>
  </si>
  <si>
    <t>PARTICIPANT INCOME:</t>
  </si>
  <si>
    <t>»»</t>
  </si>
  <si>
    <t>TOTAL INCOME:</t>
  </si>
  <si>
    <t>EXPENSES:</t>
  </si>
  <si>
    <t>TOTAL SURPLUS/(DEFICIT):</t>
  </si>
  <si>
    <t>SURPLUS/(DEFICIT) per pcpt:</t>
  </si>
  <si>
    <t>student pcpts.</t>
  </si>
  <si>
    <t>taxis, busses, etc.</t>
  </si>
  <si>
    <t xml:space="preserve">pcpts x </t>
  </si>
  <si>
    <t xml:space="preserve">lodging = </t>
  </si>
  <si>
    <t>TOTAL FACULTY STIPEND</t>
  </si>
  <si>
    <t>Cost per participant =</t>
  </si>
  <si>
    <t>III. FACULTY STIPEND, including benefits</t>
  </si>
  <si>
    <t>program cost per pcpt.</t>
  </si>
  <si>
    <t>TOTAL FACULTY STIPEND COSTS including benefits</t>
  </si>
  <si>
    <t xml:space="preserve"> (meals not included)</t>
  </si>
  <si>
    <t>FACULTY ROOM AND BOARD</t>
  </si>
  <si>
    <t>Total faculty room and board</t>
  </si>
  <si>
    <t>days x</t>
  </si>
  <si>
    <t xml:space="preserve"> / day =</t>
  </si>
  <si>
    <t>TOTAL FACULTY ROOM &amp; BOARD</t>
  </si>
  <si>
    <t>PARTICIPANT ROOM AND BOARD</t>
  </si>
  <si>
    <t xml:space="preserve">meals = </t>
  </si>
  <si>
    <t>TOTAL PARTICPANT ROOM&amp;BOARD</t>
  </si>
  <si>
    <t>Faculty airfare &amp; local transportation</t>
  </si>
  <si>
    <t xml:space="preserve">Program Dates: </t>
  </si>
  <si>
    <t>Start Date:</t>
  </si>
  <si>
    <t>End Date:</t>
  </si>
  <si>
    <t>NOT INCLUDED IN PROGRAM COST: some meals, and personal expenses.</t>
  </si>
  <si>
    <t>PROGRAM COST INCLUDES: Participant Airfare from Charlotte, Tuition &amp; fees, lodging, health insurance, cultural visits, ISIC Card, some meals</t>
  </si>
  <si>
    <t xml:space="preserve">faculty </t>
  </si>
  <si>
    <t>TOTAL FACULTY INSURANCE</t>
  </si>
  <si>
    <t>pcpts x</t>
  </si>
  <si>
    <t>NOTES</t>
  </si>
  <si>
    <t>Provider</t>
  </si>
  <si>
    <t>Deposit</t>
  </si>
  <si>
    <t>Due Date</t>
  </si>
  <si>
    <t>Terms</t>
  </si>
  <si>
    <t>Other Payments</t>
  </si>
  <si>
    <t>Amount</t>
  </si>
  <si>
    <t>Description</t>
  </si>
  <si>
    <t>2nd payment</t>
  </si>
  <si>
    <t>Final Program Cost per Student</t>
  </si>
  <si>
    <t>3rd payment</t>
  </si>
  <si>
    <t>Wire fees</t>
  </si>
  <si>
    <t xml:space="preserve">International airfare </t>
  </si>
  <si>
    <t>Date</t>
  </si>
  <si>
    <t xml:space="preserve">PROGRAM TITLE: </t>
  </si>
  <si>
    <t>International airfare</t>
  </si>
  <si>
    <t>r/t air ticket for faculty</t>
  </si>
  <si>
    <t>Stipend for faculty</t>
  </si>
  <si>
    <t>Faculty cell phone</t>
  </si>
  <si>
    <t>Benefits calculated at 26%</t>
  </si>
  <si>
    <t>Program Days:</t>
  </si>
  <si>
    <t>Insurance Days:</t>
  </si>
  <si>
    <t>PROGRAM INFORMATION:</t>
  </si>
  <si>
    <t xml:space="preserve">PROGRAM TERM: </t>
  </si>
  <si>
    <t>Total Student Fee for Current Year</t>
  </si>
  <si>
    <t>Total Student Fee for Last Year</t>
  </si>
  <si>
    <t>Paid to OEA</t>
  </si>
  <si>
    <t>Program Costs Included in Budget</t>
  </si>
  <si>
    <t>Excursions</t>
  </si>
  <si>
    <t>Group meals</t>
  </si>
  <si>
    <t>GA Stipend</t>
  </si>
  <si>
    <t xml:space="preserve">Lodging </t>
  </si>
  <si>
    <t>Insurance</t>
  </si>
  <si>
    <t>Total Owed</t>
  </si>
  <si>
    <t>TEACHING ASSISTANT COSTS</t>
  </si>
  <si>
    <t>PAYMENT SCHEDULES</t>
  </si>
  <si>
    <t>PROVIDER SCHEDULE</t>
  </si>
  <si>
    <t>STUDENT PAYMENT SCHEDULE</t>
  </si>
  <si>
    <t>Payment Amount</t>
  </si>
  <si>
    <t>Notes</t>
  </si>
  <si>
    <t>Refund Schedule</t>
  </si>
  <si>
    <t>Deadline</t>
  </si>
  <si>
    <t>OEA fee (waived)</t>
  </si>
  <si>
    <t>Airport tranfer</t>
  </si>
  <si>
    <t>Public transportation</t>
  </si>
  <si>
    <t>Bus transportation</t>
  </si>
  <si>
    <t>Provided Meals</t>
  </si>
  <si>
    <t>Per Diem</t>
  </si>
  <si>
    <t>Upon commitment</t>
  </si>
  <si>
    <t>$400 for SB, $600 for SU or Semester</t>
  </si>
  <si>
    <t>IV. INSURANCE</t>
  </si>
  <si>
    <t>V. OFFICE OF INTERNATIONAL PROGRAMS ADMINISTRATIVE FEE</t>
  </si>
  <si>
    <t>Program Nights</t>
  </si>
  <si>
    <t>Vendor</t>
  </si>
  <si>
    <t>Date Paid</t>
  </si>
  <si>
    <t>TOTAL</t>
  </si>
  <si>
    <t>Item</t>
  </si>
  <si>
    <t>/ dy x no.of ins dys</t>
  </si>
  <si>
    <t>International Pcard Fee</t>
  </si>
  <si>
    <t>Banking Fees for ATM Withdrawals</t>
  </si>
  <si>
    <t>night =</t>
  </si>
  <si>
    <t>nights x</t>
  </si>
  <si>
    <t>TOTAL PER DIEM</t>
  </si>
  <si>
    <t>VIII. MISCELLANEOUS</t>
  </si>
  <si>
    <t>VII. SITE VISITS</t>
  </si>
  <si>
    <t>TOTAL SITE VISITS</t>
  </si>
  <si>
    <t>Stipend</t>
  </si>
  <si>
    <t>ATM Fees</t>
  </si>
  <si>
    <t>Not part of ATM Fees</t>
  </si>
  <si>
    <t>Group Meal</t>
  </si>
  <si>
    <t>Amount Advanced to Faculty</t>
  </si>
  <si>
    <t>Faculty Cell Phone</t>
  </si>
  <si>
    <t>Total Cost</t>
  </si>
  <si>
    <t>How to be Paid</t>
  </si>
  <si>
    <t>Taxis</t>
  </si>
  <si>
    <t>Budgeted Amount (USD)</t>
  </si>
  <si>
    <t>Actual Cost (USD)</t>
  </si>
  <si>
    <t>See cash advance for calculation</t>
  </si>
  <si>
    <t>Price Difference</t>
  </si>
  <si>
    <t>OEA Admin Fee</t>
  </si>
  <si>
    <t xml:space="preserve"> x wires</t>
  </si>
  <si>
    <t xml:space="preserve"> =</t>
  </si>
  <si>
    <t xml:space="preserve"> x fac</t>
  </si>
  <si>
    <t>See invoices tab</t>
  </si>
  <si>
    <t>US Airport parking/transfer</t>
  </si>
  <si>
    <t>Actual Spent</t>
  </si>
  <si>
    <t>Faculty International Air</t>
  </si>
  <si>
    <t>Students Lodging</t>
  </si>
  <si>
    <t>Faculty Lodging</t>
  </si>
  <si>
    <t>Group Meals - Lunches</t>
  </si>
  <si>
    <t>Group Meals - Dinner</t>
  </si>
  <si>
    <t>Faculty Per Diem</t>
  </si>
  <si>
    <t>Tips for Tour Guides</t>
  </si>
  <si>
    <t>Student In Country Transportation</t>
  </si>
  <si>
    <t>Faculty In Country Transportation</t>
  </si>
  <si>
    <t>VII. MISC.</t>
  </si>
  <si>
    <t>TOTAL EXCURSIONS</t>
  </si>
  <si>
    <t xml:space="preserve">TOTAL MISC. </t>
  </si>
  <si>
    <t>Budgeted Total (for XX students and XX faculty)</t>
  </si>
  <si>
    <t xml:space="preserve">III. SITE VISITS/EXCURSIONS </t>
  </si>
  <si>
    <t>FACULTY NAME</t>
  </si>
  <si>
    <t>Should be a negative number. Note number of B, L, and D in formula</t>
  </si>
  <si>
    <t>Summer programs only</t>
  </si>
  <si>
    <t>Site Visit 1</t>
  </si>
  <si>
    <t>Site Visit 2</t>
  </si>
  <si>
    <t xml:space="preserve"> x Stud./Fac./Part.</t>
  </si>
  <si>
    <t>Indicate number of wires</t>
  </si>
  <si>
    <t>Credit Card Transaction fees calculated at 2%</t>
  </si>
  <si>
    <t>Wire Fees</t>
  </si>
  <si>
    <t>Income</t>
  </si>
  <si>
    <t>Student Fees</t>
  </si>
  <si>
    <t>Withdrawn Student fees</t>
  </si>
  <si>
    <t>Federal Rate</t>
  </si>
  <si>
    <t>Over/Under</t>
  </si>
  <si>
    <t>Per Diem Calculation</t>
  </si>
  <si>
    <t>Breakfast</t>
  </si>
  <si>
    <t>Lunch</t>
  </si>
  <si>
    <t>Dinner</t>
  </si>
  <si>
    <t>Total Calculated for Budget</t>
  </si>
  <si>
    <t>ENTER LOCATION</t>
  </si>
  <si>
    <t>Incidentals (not to be included)</t>
  </si>
  <si>
    <t>Faculty Director:</t>
  </si>
  <si>
    <t>Faculty - Flight</t>
  </si>
  <si>
    <t>Faculty - Per Diem</t>
  </si>
  <si>
    <t>Faculty - Cell Phone</t>
  </si>
  <si>
    <t>Faculty - Airport Transfers</t>
  </si>
  <si>
    <t>Lodging</t>
  </si>
  <si>
    <t>Group Meals</t>
  </si>
  <si>
    <t>Site Visits</t>
  </si>
  <si>
    <t>CC and ATM Fees</t>
  </si>
  <si>
    <t>Faculty - Taxis</t>
  </si>
  <si>
    <t>Odd Gender</t>
  </si>
  <si>
    <t>Faculty - Stipend and Benefits</t>
  </si>
  <si>
    <t>Total Over/Under</t>
  </si>
  <si>
    <t>Student Ground Transportation</t>
  </si>
  <si>
    <t>Admin Fee</t>
  </si>
  <si>
    <t>Faculty Stipend</t>
  </si>
  <si>
    <t>Faculty Benefits</t>
  </si>
  <si>
    <t xml:space="preserve">Misc. </t>
  </si>
  <si>
    <t>Total Budgeted Amount</t>
  </si>
  <si>
    <t>Number of Budgeted Students</t>
  </si>
  <si>
    <t>Total Allowable Expenses</t>
  </si>
  <si>
    <t>Originally 1</t>
  </si>
  <si>
    <t>Originally 10</t>
  </si>
  <si>
    <t>Varying Allowance per student</t>
  </si>
  <si>
    <t>1098T Originally Budgeted Number</t>
  </si>
  <si>
    <t>Plus app fee</t>
  </si>
  <si>
    <t>Final 1098T Amount to be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</si>
</sst>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\ ;\(&quot;$&quot;#,##0.00\)"/>
    <numFmt numFmtId="165" formatCode="&quot;$&quot;#,##0.00\ ;[Red]\(&quot;$&quot;#,##0.00\)"/>
    <numFmt numFmtId="166" formatCode="&quot;$&quot;0.00_);\(&quot;$&quot;0.00\)"/>
    <numFmt numFmtId="167" formatCode="&quot;$&quot;###0.00_);[Red]\(&quot;$&quot;###0.00\)"/>
    <numFmt numFmtId="168" formatCode="#,##0.0000000"/>
    <numFmt numFmtId="169" formatCode="&quot;$&quot;#,##0.00"/>
    <numFmt numFmtId="170" formatCode="m/d/yy;@"/>
  </numFmts>
  <fonts count="41">
    <font>
      <sz val="9"/>
      <name val="Geneva"/>
    </font>
    <font>
      <sz val="9"/>
      <name val="Geneva"/>
    </font>
    <font>
      <b/>
      <sz val="9"/>
      <name val="Geneva"/>
    </font>
    <font>
      <sz val="8"/>
      <name val="Geneva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6"/>
      <name val="Arial"/>
      <family val="2"/>
    </font>
    <font>
      <sz val="6"/>
      <name val="Geneva"/>
    </font>
    <font>
      <b/>
      <u/>
      <sz val="8"/>
      <name val="Arial"/>
      <family val="2"/>
    </font>
    <font>
      <sz val="7"/>
      <name val="Geneva"/>
    </font>
    <font>
      <b/>
      <sz val="8"/>
      <color indexed="81"/>
      <name val="Tahoma"/>
      <family val="2"/>
    </font>
    <font>
      <b/>
      <u/>
      <sz val="9"/>
      <name val="Geneva"/>
    </font>
    <font>
      <u/>
      <sz val="9"/>
      <name val="Geneva"/>
    </font>
    <font>
      <sz val="10"/>
      <name val="Arial"/>
      <family val="2"/>
    </font>
    <font>
      <sz val="10"/>
      <name val="Geneva"/>
    </font>
    <font>
      <sz val="9"/>
      <color rgb="FFFF0000"/>
      <name val="Geneva"/>
    </font>
    <font>
      <b/>
      <sz val="11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Geneva"/>
    </font>
    <font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name val="Geneva"/>
    </font>
    <font>
      <b/>
      <sz val="9"/>
      <color rgb="FFFF0000"/>
      <name val="Geneva"/>
    </font>
    <font>
      <i/>
      <sz val="9"/>
      <name val="Geneva"/>
    </font>
    <font>
      <i/>
      <sz val="7"/>
      <color theme="8" tint="-0.249977111117893"/>
      <name val="Arial"/>
      <family val="2"/>
    </font>
    <font>
      <i/>
      <sz val="9"/>
      <color theme="8" tint="-0.249977111117893"/>
      <name val="Arial"/>
      <family val="2"/>
    </font>
    <font>
      <i/>
      <sz val="8"/>
      <color theme="8" tint="-0.249977111117893"/>
      <name val="Arial"/>
      <family val="2"/>
    </font>
    <font>
      <i/>
      <sz val="9"/>
      <color theme="8" tint="-0.249977111117893"/>
      <name val="Geneva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name val="Geneva"/>
    </font>
    <font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5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6" fontId="2" fillId="0" borderId="0" xfId="0" applyNumberFormat="1" applyFont="1"/>
    <xf numFmtId="8" fontId="1" fillId="0" borderId="0" xfId="0" applyNumberFormat="1" applyFont="1"/>
    <xf numFmtId="167" fontId="1" fillId="0" borderId="0" xfId="0" applyNumberFormat="1" applyFont="1"/>
    <xf numFmtId="166" fontId="3" fillId="0" borderId="0" xfId="0" applyNumberFormat="1" applyFont="1"/>
    <xf numFmtId="0" fontId="4" fillId="0" borderId="0" xfId="0" applyFont="1"/>
    <xf numFmtId="0" fontId="5" fillId="0" borderId="0" xfId="0" applyFont="1"/>
    <xf numFmtId="8" fontId="5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14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left"/>
    </xf>
    <xf numFmtId="37" fontId="5" fillId="0" borderId="0" xfId="0" applyNumberFormat="1" applyFont="1"/>
    <xf numFmtId="8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9" fillId="0" borderId="0" xfId="0" applyFont="1"/>
    <xf numFmtId="165" fontId="8" fillId="0" borderId="0" xfId="0" applyNumberFormat="1" applyFont="1"/>
    <xf numFmtId="165" fontId="5" fillId="0" borderId="0" xfId="0" applyNumberFormat="1" applyFont="1"/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8" fontId="7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10" fillId="0" borderId="0" xfId="0" applyFont="1"/>
    <xf numFmtId="8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167" fontId="5" fillId="0" borderId="0" xfId="0" applyNumberFormat="1" applyFont="1" applyAlignment="1">
      <alignment horizontal="right"/>
    </xf>
    <xf numFmtId="8" fontId="5" fillId="0" borderId="0" xfId="0" applyNumberFormat="1" applyFont="1" applyAlignment="1">
      <alignment horizontal="center"/>
    </xf>
    <xf numFmtId="0" fontId="11" fillId="0" borderId="0" xfId="0" applyFont="1"/>
    <xf numFmtId="8" fontId="10" fillId="0" borderId="0" xfId="0" applyNumberFormat="1" applyFont="1"/>
    <xf numFmtId="166" fontId="10" fillId="0" borderId="0" xfId="0" applyNumberFormat="1" applyFont="1"/>
    <xf numFmtId="167" fontId="10" fillId="0" borderId="0" xfId="0" applyNumberFormat="1" applyFont="1"/>
    <xf numFmtId="164" fontId="5" fillId="0" borderId="0" xfId="0" applyNumberFormat="1" applyFont="1" applyAlignment="1">
      <alignment horizontal="left"/>
    </xf>
    <xf numFmtId="8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8" fontId="11" fillId="0" borderId="0" xfId="0" applyNumberFormat="1" applyFont="1"/>
    <xf numFmtId="166" fontId="11" fillId="0" borderId="0" xfId="0" applyNumberFormat="1" applyFont="1"/>
    <xf numFmtId="167" fontId="11" fillId="0" borderId="0" xfId="0" applyNumberFormat="1" applyFont="1"/>
    <xf numFmtId="165" fontId="11" fillId="0" borderId="0" xfId="0" applyNumberFormat="1" applyFont="1"/>
    <xf numFmtId="166" fontId="4" fillId="0" borderId="0" xfId="0" applyNumberFormat="1" applyFont="1" applyAlignment="1">
      <alignment horizontal="center"/>
    </xf>
    <xf numFmtId="165" fontId="7" fillId="0" borderId="0" xfId="0" applyNumberFormat="1" applyFont="1"/>
    <xf numFmtId="0" fontId="13" fillId="0" borderId="0" xfId="0" applyFont="1" applyAlignment="1">
      <alignment horizontal="center"/>
    </xf>
    <xf numFmtId="8" fontId="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13" fillId="0" borderId="0" xfId="0" applyFont="1"/>
    <xf numFmtId="8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165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8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8" fontId="4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5" fillId="0" borderId="0" xfId="0" applyFont="1"/>
    <xf numFmtId="8" fontId="15" fillId="0" borderId="0" xfId="0" applyNumberFormat="1" applyFont="1"/>
    <xf numFmtId="166" fontId="15" fillId="0" borderId="0" xfId="0" applyNumberFormat="1" applyFont="1"/>
    <xf numFmtId="167" fontId="15" fillId="0" borderId="0" xfId="0" applyNumberFormat="1" applyFont="1"/>
    <xf numFmtId="165" fontId="15" fillId="0" borderId="0" xfId="0" applyNumberFormat="1" applyFont="1"/>
    <xf numFmtId="0" fontId="16" fillId="0" borderId="0" xfId="0" applyFont="1"/>
    <xf numFmtId="166" fontId="16" fillId="0" borderId="0" xfId="0" applyNumberFormat="1" applyFont="1"/>
    <xf numFmtId="0" fontId="17" fillId="0" borderId="0" xfId="0" applyFont="1" applyAlignment="1">
      <alignment horizontal="center"/>
    </xf>
    <xf numFmtId="8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37" fontId="10" fillId="0" borderId="0" xfId="0" applyNumberFormat="1" applyFont="1"/>
    <xf numFmtId="37" fontId="18" fillId="0" borderId="0" xfId="0" applyNumberFormat="1" applyFont="1"/>
    <xf numFmtId="165" fontId="10" fillId="0" borderId="0" xfId="0" applyNumberFormat="1" applyFont="1"/>
    <xf numFmtId="0" fontId="10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right"/>
    </xf>
    <xf numFmtId="8" fontId="10" fillId="0" borderId="0" xfId="0" applyNumberFormat="1" applyFont="1" applyAlignment="1">
      <alignment horizontal="right"/>
    </xf>
    <xf numFmtId="166" fontId="6" fillId="0" borderId="0" xfId="0" applyNumberFormat="1" applyFont="1"/>
    <xf numFmtId="168" fontId="5" fillId="0" borderId="0" xfId="0" applyNumberFormat="1" applyFont="1"/>
    <xf numFmtId="37" fontId="6" fillId="0" borderId="0" xfId="0" applyNumberFormat="1" applyFont="1"/>
    <xf numFmtId="8" fontId="12" fillId="0" borderId="0" xfId="0" applyNumberFormat="1" applyFont="1"/>
    <xf numFmtId="8" fontId="7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/>
    <xf numFmtId="8" fontId="5" fillId="0" borderId="0" xfId="0" applyNumberFormat="1" applyFont="1" applyFill="1"/>
    <xf numFmtId="0" fontId="23" fillId="0" borderId="0" xfId="0" applyFont="1" applyFill="1" applyAlignment="1"/>
    <xf numFmtId="0" fontId="23" fillId="0" borderId="0" xfId="0" applyFont="1" applyFill="1"/>
    <xf numFmtId="166" fontId="5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166" fontId="1" fillId="0" borderId="0" xfId="0" applyNumberFormat="1" applyFont="1" applyFill="1"/>
    <xf numFmtId="14" fontId="0" fillId="0" borderId="0" xfId="0" applyNumberFormat="1"/>
    <xf numFmtId="0" fontId="24" fillId="0" borderId="0" xfId="0" applyFont="1"/>
    <xf numFmtId="37" fontId="5" fillId="0" borderId="0" xfId="0" applyNumberFormat="1" applyFont="1" applyFill="1" applyAlignment="1">
      <alignment horizontal="right"/>
    </xf>
    <xf numFmtId="0" fontId="5" fillId="2" borderId="0" xfId="0" applyFont="1" applyFill="1"/>
    <xf numFmtId="167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8" fontId="5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8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/>
    <xf numFmtId="165" fontId="5" fillId="0" borderId="0" xfId="0" applyNumberFormat="1" applyFont="1" applyFill="1"/>
    <xf numFmtId="8" fontId="5" fillId="2" borderId="0" xfId="0" applyNumberFormat="1" applyFont="1" applyFill="1"/>
    <xf numFmtId="166" fontId="5" fillId="2" borderId="0" xfId="0" applyNumberFormat="1" applyFont="1" applyFill="1"/>
    <xf numFmtId="165" fontId="5" fillId="2" borderId="0" xfId="0" applyNumberFormat="1" applyFont="1" applyFill="1"/>
    <xf numFmtId="0" fontId="20" fillId="4" borderId="1" xfId="0" applyFont="1" applyFill="1" applyBorder="1"/>
    <xf numFmtId="0" fontId="25" fillId="0" borderId="0" xfId="0" applyFont="1" applyAlignment="1"/>
    <xf numFmtId="37" fontId="10" fillId="0" borderId="0" xfId="0" applyNumberFormat="1" applyFont="1" applyAlignment="1">
      <alignment horizontal="center"/>
    </xf>
    <xf numFmtId="170" fontId="0" fillId="7" borderId="0" xfId="0" applyNumberFormat="1" applyFill="1" applyBorder="1" applyAlignment="1">
      <alignment horizontal="left"/>
    </xf>
    <xf numFmtId="166" fontId="0" fillId="7" borderId="0" xfId="0" applyNumberFormat="1" applyFill="1" applyBorder="1" applyAlignment="1">
      <alignment horizontal="left"/>
    </xf>
    <xf numFmtId="170" fontId="1" fillId="7" borderId="0" xfId="0" applyNumberFormat="1" applyFont="1" applyFill="1" applyBorder="1" applyAlignment="1">
      <alignment horizontal="left"/>
    </xf>
    <xf numFmtId="0" fontId="1" fillId="7" borderId="0" xfId="0" applyFont="1" applyFill="1" applyBorder="1"/>
    <xf numFmtId="0" fontId="20" fillId="7" borderId="0" xfId="0" applyFont="1" applyFill="1" applyBorder="1"/>
    <xf numFmtId="14" fontId="0" fillId="7" borderId="0" xfId="0" applyNumberFormat="1" applyFill="1" applyBorder="1"/>
    <xf numFmtId="0" fontId="1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14" fontId="1" fillId="7" borderId="0" xfId="0" applyNumberFormat="1" applyFont="1" applyFill="1" applyBorder="1" applyAlignment="1">
      <alignment horizontal="left"/>
    </xf>
    <xf numFmtId="0" fontId="0" fillId="7" borderId="5" xfId="0" applyFont="1" applyFill="1" applyBorder="1"/>
    <xf numFmtId="0" fontId="0" fillId="7" borderId="6" xfId="0" applyFont="1" applyFill="1" applyBorder="1"/>
    <xf numFmtId="0" fontId="1" fillId="7" borderId="6" xfId="0" applyFont="1" applyFill="1" applyBorder="1"/>
    <xf numFmtId="0" fontId="1" fillId="7" borderId="5" xfId="0" applyFont="1" applyFill="1" applyBorder="1"/>
    <xf numFmtId="0" fontId="2" fillId="7" borderId="5" xfId="0" applyFont="1" applyFill="1" applyBorder="1"/>
    <xf numFmtId="0" fontId="2" fillId="7" borderId="0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27" fillId="7" borderId="5" xfId="0" applyFont="1" applyFill="1" applyBorder="1"/>
    <xf numFmtId="0" fontId="20" fillId="7" borderId="5" xfId="0" applyFont="1" applyFill="1" applyBorder="1"/>
    <xf numFmtId="0" fontId="20" fillId="7" borderId="6" xfId="0" applyFont="1" applyFill="1" applyBorder="1"/>
    <xf numFmtId="166" fontId="0" fillId="7" borderId="5" xfId="0" applyNumberFormat="1" applyFill="1" applyBorder="1"/>
    <xf numFmtId="166" fontId="0" fillId="7" borderId="6" xfId="0" applyNumberFormat="1" applyFill="1" applyBorder="1" applyAlignment="1">
      <alignment horizontal="left"/>
    </xf>
    <xf numFmtId="8" fontId="1" fillId="7" borderId="5" xfId="0" applyNumberFormat="1" applyFont="1" applyFill="1" applyBorder="1" applyAlignment="1">
      <alignment horizontal="left"/>
    </xf>
    <xf numFmtId="0" fontId="2" fillId="7" borderId="6" xfId="0" applyFont="1" applyFill="1" applyBorder="1"/>
    <xf numFmtId="0" fontId="30" fillId="7" borderId="5" xfId="0" applyFont="1" applyFill="1" applyBorder="1"/>
    <xf numFmtId="0" fontId="0" fillId="7" borderId="0" xfId="0" applyFont="1" applyFill="1" applyBorder="1"/>
    <xf numFmtId="169" fontId="1" fillId="7" borderId="0" xfId="0" applyNumberFormat="1" applyFont="1" applyFill="1" applyBorder="1"/>
    <xf numFmtId="8" fontId="31" fillId="7" borderId="8" xfId="0" applyNumberFormat="1" applyFont="1" applyFill="1" applyBorder="1"/>
    <xf numFmtId="0" fontId="31" fillId="7" borderId="8" xfId="0" applyFont="1" applyFill="1" applyBorder="1"/>
    <xf numFmtId="0" fontId="0" fillId="0" borderId="10" xfId="0" applyBorder="1"/>
    <xf numFmtId="169" fontId="0" fillId="0" borderId="0" xfId="0" applyNumberFormat="1"/>
    <xf numFmtId="0" fontId="2" fillId="0" borderId="10" xfId="0" applyFont="1" applyBorder="1"/>
    <xf numFmtId="0" fontId="5" fillId="0" borderId="0" xfId="0" applyFont="1"/>
    <xf numFmtId="0" fontId="3" fillId="0" borderId="0" xfId="0" applyFont="1"/>
    <xf numFmtId="9" fontId="10" fillId="0" borderId="0" xfId="0" applyNumberFormat="1" applyFont="1" applyAlignment="1">
      <alignment horizontal="right"/>
    </xf>
    <xf numFmtId="38" fontId="5" fillId="0" borderId="0" xfId="0" applyNumberFormat="1" applyFont="1"/>
    <xf numFmtId="169" fontId="5" fillId="0" borderId="0" xfId="0" applyNumberFormat="1" applyFont="1"/>
    <xf numFmtId="0" fontId="5" fillId="0" borderId="0" xfId="0" applyFont="1"/>
    <xf numFmtId="166" fontId="5" fillId="0" borderId="0" xfId="0" applyNumberFormat="1" applyFont="1"/>
    <xf numFmtId="0" fontId="28" fillId="0" borderId="0" xfId="0" applyFont="1"/>
    <xf numFmtId="0" fontId="10" fillId="0" borderId="0" xfId="0" applyFont="1"/>
    <xf numFmtId="0" fontId="9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8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8" fontId="22" fillId="0" borderId="0" xfId="0" applyNumberFormat="1" applyFont="1" applyFill="1" applyAlignment="1">
      <alignment wrapText="1"/>
    </xf>
    <xf numFmtId="8" fontId="5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66" fontId="1" fillId="0" borderId="0" xfId="0" applyNumberFormat="1" applyFont="1" applyAlignment="1">
      <alignment wrapText="1"/>
    </xf>
    <xf numFmtId="16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4" fontId="1" fillId="0" borderId="0" xfId="0" applyNumberFormat="1" applyFont="1"/>
    <xf numFmtId="0" fontId="5" fillId="0" borderId="0" xfId="0" applyFont="1"/>
    <xf numFmtId="0" fontId="11" fillId="0" borderId="0" xfId="0" applyFont="1" applyAlignment="1"/>
    <xf numFmtId="8" fontId="9" fillId="0" borderId="0" xfId="0" applyNumberFormat="1" applyFont="1"/>
    <xf numFmtId="0" fontId="9" fillId="0" borderId="0" xfId="0" applyFont="1"/>
    <xf numFmtId="0" fontId="5" fillId="0" borderId="0" xfId="0" applyFont="1"/>
    <xf numFmtId="8" fontId="0" fillId="0" borderId="0" xfId="0" applyNumberFormat="1"/>
    <xf numFmtId="0" fontId="0" fillId="3" borderId="0" xfId="0" applyFill="1"/>
    <xf numFmtId="8" fontId="34" fillId="0" borderId="0" xfId="0" applyNumberFormat="1" applyFont="1"/>
    <xf numFmtId="0" fontId="35" fillId="0" borderId="0" xfId="0" applyFont="1"/>
    <xf numFmtId="8" fontId="34" fillId="0" borderId="0" xfId="0" applyNumberFormat="1" applyFont="1" applyFill="1"/>
    <xf numFmtId="0" fontId="11" fillId="9" borderId="0" xfId="0" applyFont="1" applyFill="1"/>
    <xf numFmtId="8" fontId="0" fillId="3" borderId="0" xfId="0" applyNumberFormat="1" applyFill="1"/>
    <xf numFmtId="8" fontId="2" fillId="0" borderId="10" xfId="0" applyNumberFormat="1" applyFont="1" applyBorder="1"/>
    <xf numFmtId="0" fontId="5" fillId="0" borderId="0" xfId="0" applyFont="1" applyAlignment="1"/>
    <xf numFmtId="0" fontId="10" fillId="0" borderId="0" xfId="0" applyFont="1" applyAlignment="1"/>
    <xf numFmtId="8" fontId="10" fillId="0" borderId="0" xfId="0" applyNumberFormat="1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 horizontal="left"/>
    </xf>
    <xf numFmtId="8" fontId="0" fillId="0" borderId="0" xfId="0" applyNumberFormat="1" applyAlignment="1"/>
    <xf numFmtId="8" fontId="36" fillId="0" borderId="0" xfId="0" applyNumberFormat="1" applyFont="1"/>
    <xf numFmtId="8" fontId="32" fillId="0" borderId="0" xfId="0" applyNumberFormat="1" applyFont="1"/>
    <xf numFmtId="169" fontId="7" fillId="0" borderId="0" xfId="0" applyNumberFormat="1" applyFont="1"/>
    <xf numFmtId="169" fontId="4" fillId="0" borderId="0" xfId="0" applyNumberFormat="1" applyFont="1"/>
    <xf numFmtId="8" fontId="8" fillId="0" borderId="0" xfId="0" applyNumberFormat="1" applyFont="1"/>
    <xf numFmtId="165" fontId="5" fillId="0" borderId="0" xfId="0" applyNumberFormat="1" applyFont="1" applyAlignment="1">
      <alignment horizontal="left"/>
    </xf>
    <xf numFmtId="8" fontId="5" fillId="0" borderId="1" xfId="0" applyNumberFormat="1" applyFont="1" applyBorder="1"/>
    <xf numFmtId="8" fontId="11" fillId="9" borderId="0" xfId="0" applyNumberFormat="1" applyFont="1" applyFill="1"/>
    <xf numFmtId="8" fontId="21" fillId="7" borderId="5" xfId="0" applyNumberFormat="1" applyFont="1" applyFill="1" applyBorder="1" applyAlignment="1">
      <alignment horizontal="left"/>
    </xf>
    <xf numFmtId="8" fontId="0" fillId="7" borderId="0" xfId="0" applyNumberFormat="1" applyFill="1" applyBorder="1" applyAlignment="1">
      <alignment horizontal="center"/>
    </xf>
    <xf numFmtId="8" fontId="0" fillId="7" borderId="0" xfId="0" applyNumberFormat="1" applyFill="1" applyBorder="1"/>
    <xf numFmtId="8" fontId="1" fillId="7" borderId="0" xfId="0" applyNumberFormat="1" applyFont="1" applyFill="1" applyBorder="1"/>
    <xf numFmtId="8" fontId="0" fillId="7" borderId="0" xfId="0" applyNumberFormat="1" applyFont="1" applyFill="1" applyBorder="1"/>
    <xf numFmtId="0" fontId="3" fillId="0" borderId="0" xfId="0" applyFont="1"/>
    <xf numFmtId="169" fontId="38" fillId="0" borderId="0" xfId="0" applyNumberFormat="1" applyFont="1" applyAlignment="1">
      <alignment wrapText="1"/>
    </xf>
    <xf numFmtId="0" fontId="38" fillId="0" borderId="0" xfId="0" applyFont="1"/>
    <xf numFmtId="8" fontId="2" fillId="0" borderId="0" xfId="0" applyNumberFormat="1" applyFont="1"/>
    <xf numFmtId="8" fontId="37" fillId="0" borderId="0" xfId="0" applyNumberFormat="1" applyFont="1"/>
    <xf numFmtId="8" fontId="0" fillId="0" borderId="0" xfId="0" applyNumberFormat="1" applyBorder="1"/>
    <xf numFmtId="8" fontId="0" fillId="0" borderId="0" xfId="0" applyNumberFormat="1" applyFill="1"/>
    <xf numFmtId="0" fontId="0" fillId="0" borderId="0" xfId="0" applyFill="1"/>
    <xf numFmtId="8" fontId="3" fillId="0" borderId="0" xfId="0" applyNumberFormat="1" applyFont="1" applyFill="1"/>
    <xf numFmtId="8" fontId="0" fillId="0" borderId="0" xfId="0" applyNumberFormat="1" applyFill="1" applyBorder="1"/>
    <xf numFmtId="0" fontId="20" fillId="0" borderId="0" xfId="0" applyFont="1"/>
    <xf numFmtId="8" fontId="37" fillId="0" borderId="0" xfId="0" applyNumberFormat="1" applyFont="1" applyBorder="1"/>
    <xf numFmtId="8" fontId="39" fillId="0" borderId="0" xfId="0" applyNumberFormat="1" applyFont="1" applyFill="1"/>
    <xf numFmtId="8" fontId="2" fillId="0" borderId="0" xfId="0" applyNumberFormat="1" applyFont="1" applyFill="1"/>
    <xf numFmtId="14" fontId="31" fillId="0" borderId="0" xfId="0" applyNumberFormat="1" applyFont="1"/>
    <xf numFmtId="169" fontId="31" fillId="0" borderId="0" xfId="0" applyNumberFormat="1" applyFont="1"/>
    <xf numFmtId="8" fontId="0" fillId="0" borderId="0" xfId="0" applyNumberFormat="1" applyFont="1"/>
    <xf numFmtId="0" fontId="28" fillId="0" borderId="0" xfId="0" applyFont="1"/>
    <xf numFmtId="0" fontId="5" fillId="0" borderId="0" xfId="0" applyFont="1" applyAlignment="1">
      <alignment horizontal="left"/>
    </xf>
    <xf numFmtId="8" fontId="40" fillId="0" borderId="0" xfId="0" applyNumberFormat="1" applyFont="1" applyFill="1"/>
    <xf numFmtId="8" fontId="0" fillId="0" borderId="10" xfId="0" applyNumberFormat="1" applyBorder="1"/>
    <xf numFmtId="0" fontId="2" fillId="5" borderId="2" xfId="0" applyFont="1" applyFill="1" applyBorder="1"/>
    <xf numFmtId="0" fontId="1" fillId="5" borderId="4" xfId="0" applyFont="1" applyFill="1" applyBorder="1"/>
    <xf numFmtId="0" fontId="0" fillId="10" borderId="5" xfId="0" applyFont="1" applyFill="1" applyBorder="1"/>
    <xf numFmtId="44" fontId="1" fillId="10" borderId="6" xfId="1" applyFont="1" applyFill="1" applyBorder="1"/>
    <xf numFmtId="0" fontId="0" fillId="10" borderId="7" xfId="0" applyFont="1" applyFill="1" applyBorder="1"/>
    <xf numFmtId="44" fontId="1" fillId="10" borderId="9" xfId="1" applyFont="1" applyFill="1" applyBorder="1"/>
    <xf numFmtId="44" fontId="5" fillId="0" borderId="0" xfId="0" applyNumberFormat="1" applyFont="1"/>
    <xf numFmtId="0" fontId="0" fillId="10" borderId="11" xfId="0" applyFont="1" applyFill="1" applyBorder="1"/>
    <xf numFmtId="44" fontId="0" fillId="10" borderId="12" xfId="1" applyFont="1" applyFill="1" applyBorder="1"/>
    <xf numFmtId="0" fontId="10" fillId="0" borderId="0" xfId="0" applyFont="1"/>
    <xf numFmtId="0" fontId="0" fillId="0" borderId="0" xfId="0" applyBorder="1"/>
    <xf numFmtId="0" fontId="6" fillId="0" borderId="0" xfId="0" applyFont="1"/>
    <xf numFmtId="8" fontId="5" fillId="0" borderId="0" xfId="1" applyNumberFormat="1" applyFont="1" applyFill="1"/>
    <xf numFmtId="166" fontId="0" fillId="0" borderId="0" xfId="0" applyNumberFormat="1" applyFont="1"/>
    <xf numFmtId="166" fontId="24" fillId="0" borderId="0" xfId="0" applyNumberFormat="1" applyFont="1"/>
    <xf numFmtId="44" fontId="0" fillId="0" borderId="0" xfId="1" applyFont="1"/>
    <xf numFmtId="0" fontId="31" fillId="0" borderId="13" xfId="0" applyFont="1" applyBorder="1"/>
    <xf numFmtId="44" fontId="31" fillId="0" borderId="14" xfId="0" applyNumberFormat="1" applyFont="1" applyBorder="1"/>
    <xf numFmtId="0" fontId="10" fillId="0" borderId="0" xfId="0" applyFont="1"/>
    <xf numFmtId="0" fontId="26" fillId="0" borderId="0" xfId="0" applyFont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8" fillId="0" borderId="0" xfId="0" applyFont="1"/>
    <xf numFmtId="0" fontId="9" fillId="0" borderId="0" xfId="0" applyFont="1"/>
    <xf numFmtId="0" fontId="4" fillId="8" borderId="0" xfId="0" applyFont="1" applyFill="1"/>
    <xf numFmtId="0" fontId="4" fillId="3" borderId="0" xfId="0" applyFont="1" applyFill="1"/>
    <xf numFmtId="37" fontId="33" fillId="0" borderId="0" xfId="0" applyNumberFormat="1" applyFont="1"/>
    <xf numFmtId="37" fontId="6" fillId="0" borderId="0" xfId="0" applyNumberFormat="1" applyFont="1"/>
    <xf numFmtId="0" fontId="7" fillId="0" borderId="0" xfId="0" applyFont="1" applyAlignment="1">
      <alignment horizontal="left"/>
    </xf>
    <xf numFmtId="0" fontId="11" fillId="0" borderId="0" xfId="0" applyFont="1"/>
    <xf numFmtId="0" fontId="5" fillId="0" borderId="0" xfId="0" applyFont="1"/>
    <xf numFmtId="0" fontId="4" fillId="0" borderId="0" xfId="0" applyFont="1"/>
    <xf numFmtId="0" fontId="4" fillId="6" borderId="0" xfId="0" applyFont="1" applyFill="1"/>
    <xf numFmtId="0" fontId="11" fillId="0" borderId="0" xfId="0" applyFont="1" applyAlignment="1"/>
    <xf numFmtId="0" fontId="29" fillId="0" borderId="0" xfId="0" applyFont="1"/>
    <xf numFmtId="0" fontId="10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/>
    <xf numFmtId="166" fontId="5" fillId="0" borderId="0" xfId="0" applyNumberFormat="1" applyFont="1"/>
    <xf numFmtId="0" fontId="7" fillId="0" borderId="0" xfId="0" applyFont="1"/>
    <xf numFmtId="8" fontId="4" fillId="3" borderId="0" xfId="0" applyNumberFormat="1" applyFont="1" applyFill="1"/>
  </cellXfs>
  <cellStyles count="2">
    <cellStyle name="Currency" xfId="1" builtinId="4"/>
    <cellStyle name="Normal" xfId="0" builtinId="0"/>
  </cellStyles>
  <dxfs count="6"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84</xdr:row>
      <xdr:rowOff>47625</xdr:rowOff>
    </xdr:from>
    <xdr:to>
      <xdr:col>6</xdr:col>
      <xdr:colOff>381000</xdr:colOff>
      <xdr:row>85</xdr:row>
      <xdr:rowOff>38100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619375" y="10868025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Geneva"/>
            </a:rPr>
            <a:t>pcpts =</a:t>
          </a:r>
        </a:p>
      </xdr:txBody>
    </xdr:sp>
    <xdr:clientData/>
  </xdr:twoCellAnchor>
  <xdr:twoCellAnchor>
    <xdr:from>
      <xdr:col>5</xdr:col>
      <xdr:colOff>19050</xdr:colOff>
      <xdr:row>84</xdr:row>
      <xdr:rowOff>47625</xdr:rowOff>
    </xdr:from>
    <xdr:to>
      <xdr:col>5</xdr:col>
      <xdr:colOff>542925</xdr:colOff>
      <xdr:row>85</xdr:row>
      <xdr:rowOff>28575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933575" y="10868025"/>
          <a:ext cx="523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Geneva"/>
            </a:rPr>
            <a:t>divided by</a:t>
          </a:r>
        </a:p>
      </xdr:txBody>
    </xdr:sp>
    <xdr:clientData/>
  </xdr:twoCellAnchor>
  <xdr:twoCellAnchor>
    <xdr:from>
      <xdr:col>7</xdr:col>
      <xdr:colOff>9525</xdr:colOff>
      <xdr:row>84</xdr:row>
      <xdr:rowOff>28575</xdr:rowOff>
    </xdr:from>
    <xdr:to>
      <xdr:col>7</xdr:col>
      <xdr:colOff>352425</xdr:colOff>
      <xdr:row>85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438525" y="10848975"/>
          <a:ext cx="3429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Geneva"/>
            </a:rPr>
            <a:t>&gt; &gt; &gt;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44" displayName="Table244" ref="A4:C14" totalsRowShown="0">
  <autoFilter ref="A4:C14" xr:uid="{00000000-0009-0000-0100-000003000000}"/>
  <tableColumns count="3">
    <tableColumn id="1" xr3:uid="{00000000-0010-0000-0000-000001000000}" name="Item"/>
    <tableColumn id="2" xr3:uid="{00000000-0010-0000-0000-000002000000}" name="Amount" dataDxfId="5"/>
    <tableColumn id="4" xr3:uid="{00000000-0010-0000-0000-000004000000}" name="Note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I42" totalsRowShown="0">
  <autoFilter ref="A2:I42" xr:uid="{00000000-0009-0000-0100-000001000000}"/>
  <tableColumns count="9">
    <tableColumn id="3" xr3:uid="{00000000-0010-0000-0100-000003000000}" name="Date Paid"/>
    <tableColumn id="1" xr3:uid="{00000000-0010-0000-0100-000001000000}" name="Vendor"/>
    <tableColumn id="8" xr3:uid="{00000000-0010-0000-0100-000008000000}" name="How to be Paid"/>
    <tableColumn id="7" xr3:uid="{00000000-0010-0000-0100-000007000000}" name="Income" dataDxfId="4"/>
    <tableColumn id="2" xr3:uid="{00000000-0010-0000-0100-000002000000}" name="Budgeted Amount (USD)" dataDxfId="3"/>
    <tableColumn id="5" xr3:uid="{00000000-0010-0000-0100-000005000000}" name="Actual Cost (USD)" dataDxfId="2"/>
    <tableColumn id="10" xr3:uid="{00000000-0010-0000-0100-00000A000000}" name="Over/Under" dataDxfId="1"/>
    <tableColumn id="4" xr3:uid="{00000000-0010-0000-0100-000004000000}" name="Total Cost" dataDxfId="0"/>
    <tableColumn id="9" xr3:uid="{00000000-0010-0000-0100-000009000000}" name="Notes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4:B13" totalsRowShown="0">
  <autoFilter ref="A4:B13" xr:uid="{00000000-0009-0000-0100-000002000000}"/>
  <tableColumns count="2">
    <tableColumn id="1" xr3:uid="{00000000-0010-0000-0200-000001000000}" name="Item"/>
    <tableColumn id="2" xr3:uid="{00000000-0010-0000-0200-000002000000}" name="Total Budgeted Am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45"/>
  <sheetViews>
    <sheetView tabSelected="1" workbookViewId="0">
      <selection activeCell="F11" sqref="F11"/>
    </sheetView>
  </sheetViews>
  <sheetFormatPr defaultColWidth="10.85546875" defaultRowHeight="14.1" customHeight="1"/>
  <cols>
    <col min="1" max="1" width="7" style="1" customWidth="1"/>
    <col min="2" max="2" width="3.7109375" style="1" customWidth="1"/>
    <col min="3" max="3" width="2.85546875" style="1" customWidth="1"/>
    <col min="4" max="4" width="16.42578125" style="1" customWidth="1"/>
    <col min="5" max="5" width="17.28515625" style="1" customWidth="1"/>
    <col min="6" max="6" width="18.28515625" style="1" customWidth="1"/>
    <col min="7" max="7" width="11.85546875" style="7" customWidth="1"/>
    <col min="8" max="8" width="11.85546875" style="2" customWidth="1"/>
    <col min="9" max="9" width="12.85546875" style="8" customWidth="1"/>
    <col min="10" max="10" width="14.42578125" style="8" customWidth="1"/>
    <col min="11" max="11" width="10.85546875" style="1" customWidth="1"/>
    <col min="12" max="12" width="22.42578125" style="1" bestFit="1" customWidth="1"/>
    <col min="13" max="13" width="14.140625" style="2" bestFit="1" customWidth="1"/>
    <col min="14" max="14" width="24.7109375" style="1" customWidth="1"/>
    <col min="15" max="15" width="20.140625" style="1" customWidth="1"/>
    <col min="16" max="16" width="33" style="1" bestFit="1" customWidth="1"/>
    <col min="17" max="17" width="20.85546875" style="1" bestFit="1" customWidth="1"/>
    <col min="18" max="18" width="14.28515625" style="1" bestFit="1" customWidth="1"/>
    <col min="19" max="19" width="10.85546875" style="1"/>
    <col min="20" max="20" width="12.42578125" style="1" bestFit="1" customWidth="1"/>
    <col min="21" max="16384" width="10.85546875" style="1"/>
  </cols>
  <sheetData>
    <row r="1" spans="1:39" ht="15">
      <c r="A1" s="124" t="s">
        <v>0</v>
      </c>
      <c r="B1" s="124"/>
      <c r="C1" s="124"/>
      <c r="D1" s="124"/>
      <c r="E1" s="124"/>
      <c r="F1" s="124"/>
      <c r="G1" s="124"/>
      <c r="H1" s="13"/>
      <c r="I1" s="14"/>
      <c r="J1" s="15" t="s">
        <v>102</v>
      </c>
      <c r="K1" s="184">
        <v>42004</v>
      </c>
    </row>
    <row r="2" spans="1:39" ht="12">
      <c r="A2" s="10" t="s">
        <v>103</v>
      </c>
      <c r="B2" s="11"/>
      <c r="C2" s="11"/>
      <c r="D2" s="11"/>
      <c r="E2" s="11"/>
      <c r="F2" s="11"/>
      <c r="G2" s="12"/>
      <c r="H2" s="39"/>
      <c r="I2" s="14"/>
      <c r="J2" s="14"/>
    </row>
    <row r="3" spans="1:39" ht="12">
      <c r="A3" s="201" t="s">
        <v>112</v>
      </c>
      <c r="B3" s="201"/>
      <c r="C3" s="201"/>
      <c r="D3" s="201"/>
      <c r="E3" s="11"/>
      <c r="F3" s="11"/>
      <c r="G3" s="12"/>
      <c r="H3" s="39"/>
      <c r="I3" s="14"/>
      <c r="J3" s="14"/>
    </row>
    <row r="4" spans="1:39" ht="12">
      <c r="A4" s="10"/>
      <c r="B4" s="11"/>
      <c r="C4" s="11"/>
      <c r="D4" s="11"/>
      <c r="E4" s="11"/>
      <c r="F4" s="11"/>
      <c r="G4" s="12"/>
      <c r="H4" s="39"/>
      <c r="I4" s="14"/>
      <c r="J4" s="14"/>
    </row>
    <row r="5" spans="1:39" ht="12">
      <c r="A5" s="271" t="s">
        <v>111</v>
      </c>
      <c r="B5" s="271"/>
      <c r="C5" s="271"/>
      <c r="D5" s="271"/>
      <c r="E5" s="11"/>
      <c r="F5" s="11"/>
      <c r="G5" s="163">
        <v>1</v>
      </c>
      <c r="H5" s="13" t="s">
        <v>2</v>
      </c>
      <c r="I5" s="14"/>
      <c r="J5" s="14"/>
      <c r="L5" s="104" t="s">
        <v>231</v>
      </c>
      <c r="M5" s="252"/>
    </row>
    <row r="6" spans="1:39" ht="12">
      <c r="A6" s="279" t="s">
        <v>1</v>
      </c>
      <c r="B6" s="279"/>
      <c r="C6" s="279"/>
      <c r="D6" s="279"/>
      <c r="E6" s="279"/>
      <c r="F6" s="11"/>
      <c r="G6" s="105">
        <v>10</v>
      </c>
      <c r="H6" s="13" t="s">
        <v>62</v>
      </c>
      <c r="I6" s="14"/>
      <c r="J6" s="17"/>
      <c r="L6" s="104" t="s">
        <v>232</v>
      </c>
      <c r="M6" s="252"/>
    </row>
    <row r="7" spans="1:39" ht="12">
      <c r="A7" s="11"/>
      <c r="B7" s="11"/>
      <c r="C7" s="11"/>
      <c r="D7" s="11"/>
      <c r="E7" s="11"/>
      <c r="F7" s="11"/>
      <c r="G7" s="18"/>
      <c r="H7" s="13"/>
      <c r="I7" s="14"/>
      <c r="J7" s="14"/>
    </row>
    <row r="8" spans="1:39" ht="12.75" thickBot="1">
      <c r="A8" s="281" t="s">
        <v>81</v>
      </c>
      <c r="B8" s="281"/>
      <c r="C8" s="281"/>
      <c r="D8" s="198"/>
      <c r="E8" s="11"/>
      <c r="F8" s="11" t="s">
        <v>141</v>
      </c>
      <c r="G8" s="16">
        <f>SUM(J10-J9)-1</f>
        <v>13</v>
      </c>
      <c r="H8" s="13" t="s">
        <v>109</v>
      </c>
      <c r="I8" s="29">
        <f>SUM(J10-J9)</f>
        <v>14</v>
      </c>
      <c r="J8" s="14" t="s">
        <v>110</v>
      </c>
      <c r="K8" s="1">
        <f>SUM(J10-J9)+1</f>
        <v>15</v>
      </c>
    </row>
    <row r="9" spans="1:39" s="5" customFormat="1" ht="12">
      <c r="A9" s="270" t="s">
        <v>210</v>
      </c>
      <c r="B9" s="270"/>
      <c r="C9" s="270"/>
      <c r="D9" s="11"/>
      <c r="E9" s="11"/>
      <c r="F9" s="11"/>
      <c r="G9" s="18"/>
      <c r="H9" s="13"/>
      <c r="I9" s="1" t="s">
        <v>82</v>
      </c>
      <c r="J9" s="103">
        <v>42004</v>
      </c>
      <c r="M9" s="9"/>
      <c r="N9" s="259" t="s">
        <v>124</v>
      </c>
      <c r="O9" s="260"/>
      <c r="P9" s="260"/>
      <c r="Q9" s="260"/>
      <c r="R9" s="260"/>
      <c r="S9" s="260"/>
      <c r="T9" s="261"/>
    </row>
    <row r="10" spans="1:39" ht="12">
      <c r="A10" s="11"/>
      <c r="B10" s="11"/>
      <c r="C10" s="11"/>
      <c r="D10" s="11"/>
      <c r="E10" s="11"/>
      <c r="F10" s="11"/>
      <c r="G10" s="12"/>
      <c r="H10" s="13"/>
      <c r="I10" s="1" t="s">
        <v>83</v>
      </c>
      <c r="J10" s="103">
        <v>42018</v>
      </c>
      <c r="N10" s="152" t="s">
        <v>125</v>
      </c>
      <c r="O10" s="141"/>
      <c r="P10" s="141"/>
      <c r="Q10" s="141"/>
      <c r="R10" s="141"/>
      <c r="S10" s="141"/>
      <c r="T10" s="151"/>
    </row>
    <row r="11" spans="1:39" ht="12">
      <c r="A11" s="282" t="s">
        <v>3</v>
      </c>
      <c r="B11" s="282"/>
      <c r="C11" s="282"/>
      <c r="D11" s="282"/>
      <c r="E11" s="11"/>
      <c r="F11" s="11">
        <v>1</v>
      </c>
      <c r="G11" s="11"/>
      <c r="H11" s="11"/>
      <c r="I11" s="11"/>
      <c r="J11" s="11"/>
      <c r="K11" s="2"/>
      <c r="L11" s="253" t="s">
        <v>231</v>
      </c>
      <c r="M11" s="252"/>
      <c r="N11" s="146" t="s">
        <v>90</v>
      </c>
      <c r="O11" s="130" t="s">
        <v>127</v>
      </c>
      <c r="P11" s="130" t="s">
        <v>92</v>
      </c>
      <c r="Q11" s="130" t="s">
        <v>128</v>
      </c>
      <c r="R11" s="130" t="s">
        <v>94</v>
      </c>
      <c r="S11" s="130" t="s">
        <v>92</v>
      </c>
      <c r="T11" s="147" t="s">
        <v>93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2.75" thickBot="1">
      <c r="A12" s="11"/>
      <c r="B12" s="11"/>
      <c r="C12" s="11"/>
      <c r="D12" s="11"/>
      <c r="E12" s="11" t="s">
        <v>4</v>
      </c>
      <c r="F12" s="11"/>
      <c r="G12" s="19"/>
      <c r="H12" s="20"/>
      <c r="I12" s="14"/>
      <c r="J12" s="14"/>
      <c r="N12" s="148"/>
      <c r="O12" s="214"/>
      <c r="P12" s="126"/>
      <c r="Q12" s="127"/>
      <c r="R12" s="127"/>
      <c r="S12" s="128"/>
      <c r="T12" s="149"/>
    </row>
    <row r="13" spans="1:39" ht="12.75" thickBot="1">
      <c r="A13" s="265" t="s">
        <v>5</v>
      </c>
      <c r="B13" s="265"/>
      <c r="C13" s="265"/>
      <c r="D13" s="265"/>
      <c r="E13" s="265"/>
      <c r="F13" s="265"/>
      <c r="G13" s="265"/>
      <c r="H13" s="265"/>
      <c r="I13" s="265"/>
      <c r="J13" s="265"/>
      <c r="L13" s="123" t="s">
        <v>89</v>
      </c>
      <c r="N13" s="139"/>
      <c r="O13" s="215"/>
      <c r="P13" s="129"/>
      <c r="Q13" s="129"/>
      <c r="R13" s="129"/>
      <c r="S13" s="129"/>
      <c r="T13" s="138"/>
    </row>
    <row r="14" spans="1:39" ht="12">
      <c r="A14" s="11"/>
      <c r="B14" s="263" t="s">
        <v>6</v>
      </c>
      <c r="C14" s="263"/>
      <c r="D14" s="263"/>
      <c r="E14" s="263"/>
      <c r="F14" s="11"/>
      <c r="G14" s="12"/>
      <c r="H14" s="13"/>
      <c r="I14" s="14"/>
      <c r="J14" s="22"/>
      <c r="L14" s="171"/>
      <c r="N14" s="139"/>
      <c r="O14" s="216"/>
      <c r="P14" s="129"/>
      <c r="Q14" s="129"/>
      <c r="R14" s="129"/>
      <c r="S14" s="129"/>
      <c r="T14" s="138"/>
    </row>
    <row r="15" spans="1:39" ht="12">
      <c r="A15" s="11"/>
      <c r="B15" s="11"/>
      <c r="C15" s="283" t="s">
        <v>101</v>
      </c>
      <c r="D15" s="283"/>
      <c r="E15" s="11"/>
      <c r="F15" s="11"/>
      <c r="G15" s="12"/>
      <c r="H15" s="13"/>
      <c r="I15" s="14"/>
      <c r="J15" s="23"/>
      <c r="L15" s="171"/>
      <c r="N15" s="139"/>
      <c r="O15" s="217"/>
      <c r="P15" s="129"/>
      <c r="Q15" s="129"/>
      <c r="R15" s="129"/>
      <c r="S15" s="129"/>
      <c r="T15" s="138"/>
    </row>
    <row r="16" spans="1:39" ht="12">
      <c r="A16" s="11"/>
      <c r="B16" s="11"/>
      <c r="C16" s="24">
        <f>G6</f>
        <v>10</v>
      </c>
      <c r="D16" s="64" t="s">
        <v>7</v>
      </c>
      <c r="E16" s="203">
        <v>0</v>
      </c>
      <c r="F16" s="25" t="s">
        <v>8</v>
      </c>
      <c r="G16" s="12">
        <f>E16*num_stus</f>
        <v>0</v>
      </c>
      <c r="H16" s="7"/>
      <c r="I16" s="7"/>
      <c r="J16" s="12"/>
      <c r="L16" s="172"/>
      <c r="M16" s="12"/>
      <c r="N16" s="139"/>
      <c r="O16" s="216"/>
      <c r="P16" s="129"/>
      <c r="Q16" s="129"/>
      <c r="R16" s="129"/>
      <c r="S16" s="129"/>
      <c r="T16" s="138"/>
    </row>
    <row r="17" spans="1:39" ht="12">
      <c r="A17" s="11"/>
      <c r="B17" s="11"/>
      <c r="C17" s="277" t="s">
        <v>9</v>
      </c>
      <c r="D17" s="277"/>
      <c r="E17" s="277"/>
      <c r="F17" s="11"/>
      <c r="G17" s="12"/>
      <c r="H17" s="12">
        <f>G16</f>
        <v>0</v>
      </c>
      <c r="I17" s="12"/>
      <c r="J17" s="12"/>
      <c r="L17" s="171"/>
      <c r="N17" s="139"/>
      <c r="O17" s="129"/>
      <c r="P17" s="129"/>
      <c r="Q17" s="129"/>
      <c r="R17" s="129"/>
      <c r="S17" s="129"/>
      <c r="T17" s="138"/>
    </row>
    <row r="18" spans="1:39" ht="12">
      <c r="A18" s="11"/>
      <c r="B18" s="11"/>
      <c r="C18" s="268" t="s">
        <v>10</v>
      </c>
      <c r="D18" s="268"/>
      <c r="E18" s="268"/>
      <c r="F18" s="11"/>
      <c r="G18" s="12"/>
      <c r="H18" s="12"/>
      <c r="I18" s="12"/>
      <c r="J18" s="12"/>
      <c r="L18" s="171"/>
      <c r="N18" s="152" t="s">
        <v>126</v>
      </c>
      <c r="O18" s="129"/>
      <c r="P18" s="129"/>
      <c r="Q18" s="129"/>
      <c r="R18" s="129"/>
      <c r="S18" s="129"/>
      <c r="T18" s="138"/>
    </row>
    <row r="19" spans="1:39" ht="12">
      <c r="A19" s="11"/>
      <c r="B19" s="11"/>
      <c r="C19" s="263" t="s">
        <v>11</v>
      </c>
      <c r="D19" s="263"/>
      <c r="E19" s="263"/>
      <c r="F19" s="11"/>
      <c r="G19" s="12"/>
      <c r="H19" s="12"/>
      <c r="I19" s="12"/>
      <c r="J19" s="12"/>
      <c r="L19" s="171"/>
      <c r="N19" s="146" t="s">
        <v>95</v>
      </c>
      <c r="O19" s="130" t="s">
        <v>96</v>
      </c>
      <c r="P19" s="130" t="s">
        <v>92</v>
      </c>
      <c r="Q19" s="130" t="s">
        <v>129</v>
      </c>
      <c r="R19" s="131"/>
      <c r="S19" s="130" t="s">
        <v>130</v>
      </c>
      <c r="T19" s="138"/>
    </row>
    <row r="20" spans="1:39" ht="12">
      <c r="A20" s="11"/>
      <c r="B20" s="11"/>
      <c r="C20" s="70">
        <f>G6</f>
        <v>10</v>
      </c>
      <c r="D20" s="64" t="s">
        <v>7</v>
      </c>
      <c r="E20" s="200">
        <v>0</v>
      </c>
      <c r="F20" s="64" t="s">
        <v>8</v>
      </c>
      <c r="G20" s="12">
        <f>(E20*num_stus)*exchange_rate</f>
        <v>0</v>
      </c>
      <c r="H20" s="12"/>
      <c r="I20" s="12"/>
      <c r="J20" s="7"/>
      <c r="L20" s="171"/>
      <c r="N20" s="150">
        <v>1000</v>
      </c>
      <c r="O20" s="132" t="s">
        <v>91</v>
      </c>
      <c r="P20" s="133" t="s">
        <v>137</v>
      </c>
      <c r="Q20" s="129"/>
      <c r="R20" s="129"/>
      <c r="S20" s="129"/>
      <c r="T20" s="138"/>
    </row>
    <row r="21" spans="1:39" ht="12">
      <c r="A21" s="11"/>
      <c r="B21" s="11"/>
      <c r="C21" s="263" t="s">
        <v>12</v>
      </c>
      <c r="D21" s="263"/>
      <c r="E21" s="263"/>
      <c r="F21" s="11"/>
      <c r="G21" s="12"/>
      <c r="H21" s="12"/>
      <c r="I21" s="38"/>
      <c r="J21" s="12"/>
      <c r="L21" s="171"/>
      <c r="N21" s="150"/>
      <c r="O21" s="132" t="s">
        <v>97</v>
      </c>
      <c r="P21" s="133"/>
      <c r="Q21" s="129"/>
      <c r="R21" s="129"/>
      <c r="S21" s="129"/>
      <c r="T21" s="138"/>
    </row>
    <row r="22" spans="1:39" ht="12">
      <c r="A22" s="11"/>
      <c r="B22" s="11"/>
      <c r="C22" s="70">
        <f>G6</f>
        <v>10</v>
      </c>
      <c r="D22" s="64" t="s">
        <v>7</v>
      </c>
      <c r="E22" s="200">
        <v>0</v>
      </c>
      <c r="F22" s="64" t="s">
        <v>8</v>
      </c>
      <c r="G22" s="12">
        <f>(E22*num_stus)*exchange_rate</f>
        <v>0</v>
      </c>
      <c r="H22" s="27"/>
      <c r="I22" s="7"/>
      <c r="J22" s="12"/>
      <c r="L22" s="171"/>
      <c r="N22" s="213"/>
      <c r="O22" s="134" t="s">
        <v>99</v>
      </c>
      <c r="P22" s="135"/>
      <c r="Q22" s="129"/>
      <c r="R22" s="129"/>
      <c r="S22" s="129"/>
      <c r="T22" s="138"/>
    </row>
    <row r="23" spans="1:39" ht="12">
      <c r="A23" s="11"/>
      <c r="B23" s="11"/>
      <c r="C23" s="277" t="s">
        <v>13</v>
      </c>
      <c r="D23" s="277"/>
      <c r="E23" s="277"/>
      <c r="F23" s="11"/>
      <c r="G23" s="12"/>
      <c r="H23" s="12">
        <f>G20+G22</f>
        <v>0</v>
      </c>
      <c r="I23" s="27"/>
      <c r="J23" s="12"/>
      <c r="L23" s="171"/>
      <c r="N23" s="150"/>
      <c r="O23" s="129"/>
      <c r="P23" s="129"/>
      <c r="Q23" s="129"/>
      <c r="R23" s="129"/>
      <c r="S23" s="129"/>
      <c r="T23" s="138"/>
    </row>
    <row r="24" spans="1:39" ht="12.75" thickBot="1">
      <c r="A24" s="11"/>
      <c r="B24" s="263" t="s">
        <v>14</v>
      </c>
      <c r="C24" s="263"/>
      <c r="D24" s="263"/>
      <c r="E24" s="263"/>
      <c r="F24" s="11"/>
      <c r="G24" s="12"/>
      <c r="H24" s="12"/>
      <c r="I24" s="27">
        <f>SUM(H17+H23)</f>
        <v>0</v>
      </c>
      <c r="J24" s="12"/>
      <c r="L24" s="171"/>
      <c r="N24" s="142"/>
      <c r="O24" s="155">
        <f>Prog_Cost</f>
        <v>645.58349999999996</v>
      </c>
      <c r="P24" s="156" t="s">
        <v>98</v>
      </c>
      <c r="Q24" s="143"/>
      <c r="R24" s="143"/>
      <c r="S24" s="143"/>
      <c r="T24" s="144"/>
    </row>
    <row r="25" spans="1:39" ht="12">
      <c r="A25" s="11"/>
      <c r="B25" s="263" t="s">
        <v>15</v>
      </c>
      <c r="C25" s="263"/>
      <c r="D25" s="263"/>
      <c r="E25" s="263"/>
      <c r="F25" s="11"/>
      <c r="G25" s="12"/>
      <c r="H25" s="12"/>
      <c r="I25" s="12"/>
      <c r="J25" s="12"/>
      <c r="L25" s="171"/>
    </row>
    <row r="26" spans="1:39" ht="12.75" thickBot="1">
      <c r="A26" s="11"/>
      <c r="B26" s="11"/>
      <c r="C26" s="283" t="s">
        <v>104</v>
      </c>
      <c r="D26" s="283"/>
      <c r="E26" s="283"/>
      <c r="F26" s="11"/>
      <c r="G26" s="12"/>
      <c r="H26" s="12"/>
      <c r="I26" s="12"/>
      <c r="J26" s="12"/>
      <c r="L26" s="171"/>
    </row>
    <row r="27" spans="1:39" ht="12">
      <c r="A27" s="11"/>
      <c r="B27" s="11"/>
      <c r="C27" s="199" t="s">
        <v>105</v>
      </c>
      <c r="D27" s="199"/>
      <c r="E27" s="200">
        <v>0</v>
      </c>
      <c r="F27" s="64" t="s">
        <v>8</v>
      </c>
      <c r="G27" s="96">
        <f>(E27*num_fac)</f>
        <v>0</v>
      </c>
      <c r="H27" s="12"/>
      <c r="I27" s="12"/>
      <c r="J27" s="12"/>
      <c r="K27"/>
      <c r="L27" s="173"/>
      <c r="N27" s="259" t="s">
        <v>123</v>
      </c>
      <c r="O27" s="260"/>
      <c r="P27" s="261"/>
    </row>
    <row r="28" spans="1:39" ht="12">
      <c r="A28" s="11"/>
      <c r="B28" s="11"/>
      <c r="C28" s="257" t="s">
        <v>173</v>
      </c>
      <c r="D28" s="257"/>
      <c r="E28" s="200">
        <v>0</v>
      </c>
      <c r="F28" s="64" t="s">
        <v>8</v>
      </c>
      <c r="G28" s="96">
        <f>(E28*num_fac)</f>
        <v>0</v>
      </c>
      <c r="H28" s="12"/>
      <c r="I28" s="12"/>
      <c r="J28" s="12"/>
      <c r="K28"/>
      <c r="L28" s="171"/>
      <c r="N28" s="146" t="s">
        <v>115</v>
      </c>
      <c r="O28" s="153"/>
      <c r="P28" s="147" t="s">
        <v>116</v>
      </c>
    </row>
    <row r="29" spans="1:39" ht="12">
      <c r="A29" s="11"/>
      <c r="B29" s="11"/>
      <c r="C29" s="283" t="s">
        <v>10</v>
      </c>
      <c r="D29" s="283"/>
      <c r="E29" s="283"/>
      <c r="F29" s="11"/>
      <c r="G29" s="12"/>
      <c r="H29" s="12"/>
      <c r="I29" s="12"/>
      <c r="J29" s="12"/>
      <c r="L29" s="171"/>
      <c r="N29" s="136" t="s">
        <v>120</v>
      </c>
      <c r="O29" s="154"/>
      <c r="P29" s="137" t="s">
        <v>132</v>
      </c>
    </row>
    <row r="30" spans="1:39" ht="12">
      <c r="A30" s="11"/>
      <c r="B30" s="11"/>
      <c r="C30" s="199" t="s">
        <v>63</v>
      </c>
      <c r="D30" s="199"/>
      <c r="E30" s="200">
        <v>0</v>
      </c>
      <c r="F30" s="64" t="s">
        <v>8</v>
      </c>
      <c r="G30" s="12">
        <f>(E30*num_fac)*exchange_rate</f>
        <v>0</v>
      </c>
      <c r="H30" s="12"/>
      <c r="I30" s="12"/>
      <c r="J30" s="12"/>
      <c r="L30" s="171"/>
      <c r="N30" s="136" t="s">
        <v>121</v>
      </c>
      <c r="O30" s="154"/>
      <c r="P30" s="137" t="s">
        <v>133</v>
      </c>
    </row>
    <row r="31" spans="1:39" ht="12">
      <c r="A31" s="11"/>
      <c r="B31" s="263" t="s">
        <v>16</v>
      </c>
      <c r="C31" s="263"/>
      <c r="D31" s="263"/>
      <c r="E31" s="263"/>
      <c r="F31" s="11"/>
      <c r="G31" s="12"/>
      <c r="H31" s="12"/>
      <c r="I31" s="27">
        <f>SUM(G27:G30)</f>
        <v>0</v>
      </c>
      <c r="J31" s="12"/>
      <c r="L31" s="171"/>
      <c r="N31" s="139"/>
      <c r="O31" s="154"/>
      <c r="P31" s="138" t="s">
        <v>117</v>
      </c>
    </row>
    <row r="32" spans="1:39" ht="12">
      <c r="A32" s="262" t="s">
        <v>17</v>
      </c>
      <c r="B32" s="262"/>
      <c r="C32" s="262"/>
      <c r="D32" s="262"/>
      <c r="E32" s="10"/>
      <c r="F32" s="10"/>
      <c r="G32" s="31"/>
      <c r="H32" s="31"/>
      <c r="I32" s="31"/>
      <c r="J32" s="31">
        <f>SUM(I24,I31)</f>
        <v>0</v>
      </c>
      <c r="K32" s="3"/>
      <c r="L32" s="174"/>
      <c r="M32" s="6"/>
      <c r="N32" s="145" t="s">
        <v>122</v>
      </c>
      <c r="O32" s="154"/>
      <c r="P32" s="137" t="s">
        <v>134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2">
      <c r="A33" s="10"/>
      <c r="B33" s="11"/>
      <c r="C33" s="10"/>
      <c r="D33" s="10"/>
      <c r="E33" s="10"/>
      <c r="F33" s="10"/>
      <c r="G33" s="31"/>
      <c r="H33" s="32"/>
      <c r="I33" s="33"/>
      <c r="J33" s="34"/>
      <c r="K33" s="3"/>
      <c r="L33" s="174"/>
      <c r="M33" s="6"/>
      <c r="N33" s="140"/>
      <c r="O33" s="141"/>
      <c r="P33" s="138" t="s">
        <v>118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2">
      <c r="A34" s="265" t="s">
        <v>18</v>
      </c>
      <c r="B34" s="265"/>
      <c r="C34" s="265"/>
      <c r="D34" s="265"/>
      <c r="E34" s="265"/>
      <c r="F34" s="265"/>
      <c r="G34" s="265"/>
      <c r="H34" s="265"/>
      <c r="I34" s="265"/>
      <c r="J34" s="265"/>
      <c r="L34" s="171"/>
      <c r="N34" s="140"/>
      <c r="O34" s="141"/>
      <c r="P34" s="137" t="s">
        <v>131</v>
      </c>
      <c r="Q34" s="3"/>
      <c r="R34" s="3"/>
      <c r="S34" s="3"/>
      <c r="T34" s="3"/>
    </row>
    <row r="35" spans="1:39" ht="12.75" thickBot="1">
      <c r="A35" s="11"/>
      <c r="B35" s="269" t="s">
        <v>77</v>
      </c>
      <c r="C35" s="269"/>
      <c r="D35" s="269"/>
      <c r="E35" s="269"/>
      <c r="F35" s="11"/>
      <c r="G35" s="12"/>
      <c r="H35" s="13"/>
      <c r="I35" s="14"/>
      <c r="J35" s="23"/>
      <c r="L35" s="171"/>
      <c r="N35" s="142"/>
      <c r="O35" s="143"/>
      <c r="P35" s="144" t="s">
        <v>119</v>
      </c>
    </row>
    <row r="36" spans="1:39" ht="12">
      <c r="A36" s="11"/>
      <c r="B36" s="18"/>
      <c r="C36" s="84">
        <f>num_stus</f>
        <v>10</v>
      </c>
      <c r="D36" s="64" t="s">
        <v>88</v>
      </c>
      <c r="E36" s="12">
        <v>0</v>
      </c>
      <c r="F36" s="30" t="s">
        <v>65</v>
      </c>
      <c r="G36" s="12">
        <f>((E36*num_stus)*num_nights)*exchange_rate</f>
        <v>0</v>
      </c>
      <c r="H36" s="7"/>
      <c r="I36" s="7"/>
      <c r="J36" s="12"/>
      <c r="K36"/>
      <c r="L36" s="172"/>
      <c r="M36" s="12"/>
    </row>
    <row r="37" spans="1:39" ht="12.75">
      <c r="A37" s="250" t="s">
        <v>220</v>
      </c>
      <c r="B37" s="18"/>
      <c r="C37" s="84">
        <v>1</v>
      </c>
      <c r="D37" s="64" t="s">
        <v>88</v>
      </c>
      <c r="E37" s="12">
        <v>0</v>
      </c>
      <c r="F37" s="248" t="s">
        <v>65</v>
      </c>
      <c r="G37" s="12">
        <f>((E37*1)*num_nights)*exchange_rate</f>
        <v>0</v>
      </c>
      <c r="H37" s="7"/>
      <c r="I37" s="7"/>
      <c r="J37" s="12"/>
      <c r="K37"/>
      <c r="L37" s="172"/>
      <c r="M37" s="97"/>
    </row>
    <row r="38" spans="1:39" ht="13.5" thickBot="1">
      <c r="A38" s="11"/>
      <c r="B38" s="18"/>
      <c r="C38" s="84">
        <f>G6</f>
        <v>10</v>
      </c>
      <c r="D38" s="64" t="s">
        <v>64</v>
      </c>
      <c r="E38" s="12">
        <v>0</v>
      </c>
      <c r="F38" s="30" t="s">
        <v>78</v>
      </c>
      <c r="G38" s="12">
        <f>(E38*num_stus)*exchange_rate</f>
        <v>0</v>
      </c>
      <c r="H38" s="7"/>
      <c r="I38" s="7"/>
      <c r="J38" s="7"/>
      <c r="L38" s="175"/>
      <c r="M38" s="99"/>
      <c r="N38" s="98"/>
      <c r="O38" s="98"/>
    </row>
    <row r="39" spans="1:39" ht="12">
      <c r="A39" s="11"/>
      <c r="B39" s="18"/>
      <c r="C39" s="84"/>
      <c r="D39" s="64"/>
      <c r="E39" s="96"/>
      <c r="F39" s="30"/>
      <c r="G39" s="12"/>
      <c r="H39" s="7"/>
      <c r="I39" s="204"/>
      <c r="J39" s="204"/>
      <c r="L39" s="176"/>
      <c r="N39" s="239" t="s">
        <v>203</v>
      </c>
      <c r="O39" s="240"/>
      <c r="P39" s="101"/>
    </row>
    <row r="40" spans="1:39" ht="12">
      <c r="A40" s="11"/>
      <c r="B40" s="263" t="s">
        <v>19</v>
      </c>
      <c r="C40" s="263"/>
      <c r="D40" s="263"/>
      <c r="E40" s="263"/>
      <c r="F40" s="11"/>
      <c r="G40" s="12"/>
      <c r="H40" s="27">
        <f>SUM(G36:G39)</f>
        <v>0</v>
      </c>
      <c r="I40" s="12"/>
      <c r="J40" s="12"/>
      <c r="L40" s="171"/>
      <c r="N40" s="246" t="s">
        <v>208</v>
      </c>
      <c r="O40" s="247"/>
    </row>
    <row r="41" spans="1:39" ht="12">
      <c r="A41" s="11"/>
      <c r="B41" s="269" t="s">
        <v>72</v>
      </c>
      <c r="C41" s="269"/>
      <c r="D41" s="269"/>
      <c r="E41" s="269"/>
      <c r="F41" s="11"/>
      <c r="G41" s="12"/>
      <c r="H41" s="12"/>
      <c r="I41" s="12"/>
      <c r="J41" s="12"/>
      <c r="L41" s="171"/>
      <c r="N41" s="241" t="s">
        <v>204</v>
      </c>
      <c r="O41" s="242"/>
    </row>
    <row r="42" spans="1:39" ht="12">
      <c r="A42" s="11"/>
      <c r="B42" s="37"/>
      <c r="C42" s="37" t="s">
        <v>136</v>
      </c>
      <c r="D42" s="37"/>
      <c r="E42" s="44"/>
      <c r="F42" s="11"/>
      <c r="G42" s="12"/>
      <c r="H42" s="12"/>
      <c r="I42" s="12"/>
      <c r="J42" s="12"/>
      <c r="L42" s="171"/>
      <c r="M42" s="12"/>
      <c r="N42" s="241" t="s">
        <v>205</v>
      </c>
      <c r="O42" s="242"/>
    </row>
    <row r="43" spans="1:39" ht="12">
      <c r="A43" s="11"/>
      <c r="B43" s="21"/>
      <c r="C43" s="91">
        <f>prog_days</f>
        <v>14</v>
      </c>
      <c r="D43" s="30" t="s">
        <v>74</v>
      </c>
      <c r="E43" s="245">
        <f>O45</f>
        <v>0</v>
      </c>
      <c r="F43" s="30" t="s">
        <v>75</v>
      </c>
      <c r="G43" s="96">
        <f>((prog_days*E43)*num_fac)</f>
        <v>0</v>
      </c>
      <c r="H43" s="7"/>
      <c r="I43" s="7"/>
      <c r="J43" s="7"/>
      <c r="L43" s="172" t="s">
        <v>201</v>
      </c>
      <c r="M43" s="12"/>
      <c r="N43" s="241" t="s">
        <v>206</v>
      </c>
      <c r="O43" s="242"/>
    </row>
    <row r="44" spans="1:39" ht="36">
      <c r="A44" s="11"/>
      <c r="B44" s="21"/>
      <c r="C44" s="91"/>
      <c r="D44" s="30" t="s">
        <v>135</v>
      </c>
      <c r="E44" s="12"/>
      <c r="F44" s="30"/>
      <c r="G44" s="237">
        <f>-(((O41*0)+(O42*0)+(O43*0))*num_fac)</f>
        <v>0</v>
      </c>
      <c r="H44" s="7"/>
      <c r="I44" s="7"/>
      <c r="J44" s="7"/>
      <c r="L44" s="172" t="s">
        <v>190</v>
      </c>
      <c r="M44" s="12"/>
      <c r="N44" s="246" t="s">
        <v>209</v>
      </c>
      <c r="O44" s="247"/>
    </row>
    <row r="45" spans="1:39" ht="24.75" thickBot="1">
      <c r="A45" s="165"/>
      <c r="B45" s="169"/>
      <c r="C45" s="266" t="s">
        <v>151</v>
      </c>
      <c r="D45" s="266"/>
      <c r="E45" s="192"/>
      <c r="F45" s="193"/>
      <c r="G45" s="194"/>
      <c r="H45" s="205">
        <f>SUM(G43:G44)/num_fac</f>
        <v>0</v>
      </c>
      <c r="I45" s="7"/>
      <c r="J45" s="7"/>
      <c r="L45" s="172" t="s">
        <v>159</v>
      </c>
      <c r="M45" s="12"/>
      <c r="N45" s="243" t="s">
        <v>207</v>
      </c>
      <c r="O45" s="244">
        <f>SUM(O41:O43)</f>
        <v>0</v>
      </c>
    </row>
    <row r="46" spans="1:39" ht="12">
      <c r="A46" s="189"/>
      <c r="B46" s="188"/>
      <c r="C46" s="267" t="s">
        <v>158</v>
      </c>
      <c r="D46" s="267"/>
      <c r="E46" s="187"/>
      <c r="F46" s="248" t="s">
        <v>78</v>
      </c>
      <c r="G46" s="251">
        <f>E46</f>
        <v>0</v>
      </c>
      <c r="H46" s="206"/>
      <c r="I46" s="7"/>
      <c r="J46" s="7"/>
      <c r="L46" s="172"/>
    </row>
    <row r="47" spans="1:39" ht="12">
      <c r="A47" s="11"/>
      <c r="B47" s="21"/>
      <c r="C47" s="257" t="s">
        <v>120</v>
      </c>
      <c r="D47" s="257"/>
      <c r="E47" s="12"/>
      <c r="F47" s="30"/>
      <c r="G47" s="12"/>
      <c r="H47" s="31"/>
      <c r="I47" s="12"/>
      <c r="J47" s="12"/>
      <c r="L47" s="171"/>
    </row>
    <row r="48" spans="1:39" ht="12">
      <c r="A48" s="11"/>
      <c r="B48" s="21"/>
      <c r="C48" s="30">
        <f>num_nights</f>
        <v>13</v>
      </c>
      <c r="D48" s="30" t="s">
        <v>150</v>
      </c>
      <c r="E48" s="12">
        <v>0</v>
      </c>
      <c r="F48" s="30" t="s">
        <v>149</v>
      </c>
      <c r="G48" s="12">
        <f>((E48*num_nights)*num_fac)*exchange_rate</f>
        <v>0</v>
      </c>
      <c r="H48" s="31"/>
      <c r="I48" s="12"/>
      <c r="J48" s="12"/>
      <c r="L48" s="171"/>
    </row>
    <row r="49" spans="1:14" ht="12">
      <c r="A49" s="11"/>
      <c r="B49" s="263" t="s">
        <v>73</v>
      </c>
      <c r="C49" s="263"/>
      <c r="D49" s="263"/>
      <c r="E49" s="12"/>
      <c r="F49" s="11"/>
      <c r="G49" s="12"/>
      <c r="H49" s="27">
        <f>SUM(G43:G48)</f>
        <v>0</v>
      </c>
      <c r="I49" s="27"/>
      <c r="J49" s="12"/>
      <c r="L49" s="171"/>
    </row>
    <row r="50" spans="1:14" ht="12">
      <c r="A50" s="262" t="s">
        <v>20</v>
      </c>
      <c r="B50" s="262"/>
      <c r="C50" s="262"/>
      <c r="D50" s="262"/>
      <c r="E50" s="11"/>
      <c r="F50" s="11"/>
      <c r="G50" s="12"/>
      <c r="H50" s="12"/>
      <c r="I50" s="12"/>
      <c r="J50" s="31">
        <f>H40+H49</f>
        <v>0</v>
      </c>
      <c r="L50" s="171"/>
    </row>
    <row r="51" spans="1:14" ht="12">
      <c r="A51" s="10"/>
      <c r="B51" s="11"/>
      <c r="C51" s="11"/>
      <c r="D51" s="11"/>
      <c r="E51" s="11"/>
      <c r="F51" s="11"/>
      <c r="G51" s="12"/>
      <c r="H51" s="13"/>
      <c r="I51" s="14"/>
      <c r="J51" s="34"/>
      <c r="L51" s="171"/>
    </row>
    <row r="52" spans="1:14" ht="12">
      <c r="A52" s="265" t="s">
        <v>68</v>
      </c>
      <c r="B52" s="265"/>
      <c r="C52" s="265"/>
      <c r="D52" s="265"/>
      <c r="E52" s="265"/>
      <c r="F52" s="265"/>
      <c r="G52" s="265"/>
      <c r="H52" s="265"/>
      <c r="I52" s="265"/>
      <c r="J52" s="265"/>
      <c r="L52" s="171"/>
    </row>
    <row r="53" spans="1:14" ht="12">
      <c r="A53" s="10"/>
      <c r="B53" s="257" t="s">
        <v>106</v>
      </c>
      <c r="C53" s="257"/>
      <c r="D53" s="257"/>
      <c r="E53" s="11">
        <v>0</v>
      </c>
      <c r="F53" s="25" t="s">
        <v>8</v>
      </c>
      <c r="G53" s="12">
        <f>E53*num_fac</f>
        <v>0</v>
      </c>
      <c r="H53" s="12"/>
      <c r="I53" s="12"/>
      <c r="J53" s="12"/>
      <c r="L53" s="173" t="s">
        <v>191</v>
      </c>
    </row>
    <row r="54" spans="1:14" ht="12">
      <c r="A54" s="10"/>
      <c r="B54" s="257" t="s">
        <v>108</v>
      </c>
      <c r="C54" s="257"/>
      <c r="D54" s="257"/>
      <c r="E54" s="11"/>
      <c r="F54" s="11"/>
      <c r="G54" s="12">
        <f>G53*0.26</f>
        <v>0</v>
      </c>
      <c r="H54" s="12"/>
      <c r="I54" s="12"/>
      <c r="J54" s="12"/>
      <c r="L54" s="171"/>
    </row>
    <row r="55" spans="1:14" ht="12">
      <c r="A55" s="262" t="s">
        <v>66</v>
      </c>
      <c r="B55" s="262"/>
      <c r="C55" s="262"/>
      <c r="D55" s="262"/>
      <c r="E55" s="11"/>
      <c r="F55" s="11"/>
      <c r="G55" s="12"/>
      <c r="H55" s="12"/>
      <c r="I55" s="42"/>
      <c r="J55" s="31">
        <f>SUM(G53:G54)</f>
        <v>0</v>
      </c>
      <c r="L55" s="171"/>
      <c r="M55" s="102"/>
      <c r="N55" s="101"/>
    </row>
    <row r="56" spans="1:14" ht="12">
      <c r="A56" s="10"/>
      <c r="B56" s="11"/>
      <c r="C56" s="11"/>
      <c r="D56" s="11"/>
      <c r="E56" s="11"/>
      <c r="F56" s="11"/>
      <c r="G56" s="12"/>
      <c r="H56" s="13"/>
      <c r="I56" s="14"/>
      <c r="J56" s="95"/>
      <c r="L56" s="177"/>
      <c r="N56" s="101"/>
    </row>
    <row r="57" spans="1:14" ht="12">
      <c r="A57" s="265" t="s">
        <v>139</v>
      </c>
      <c r="B57" s="265"/>
      <c r="C57" s="265"/>
      <c r="D57" s="265"/>
      <c r="E57" s="265"/>
      <c r="F57" s="265"/>
      <c r="G57" s="265"/>
      <c r="H57" s="265"/>
      <c r="I57" s="265"/>
      <c r="J57" s="265"/>
      <c r="L57" s="171"/>
    </row>
    <row r="58" spans="1:14" ht="12">
      <c r="A58" s="11"/>
      <c r="B58" s="83">
        <f>G6</f>
        <v>10</v>
      </c>
      <c r="C58" s="30" t="s">
        <v>21</v>
      </c>
      <c r="D58" s="30"/>
      <c r="E58" s="36">
        <v>1.45</v>
      </c>
      <c r="F58" s="64" t="s">
        <v>146</v>
      </c>
      <c r="G58" s="164">
        <f>(E58*ins_days)*num_stus</f>
        <v>217.5</v>
      </c>
      <c r="H58" s="164"/>
      <c r="I58" s="207"/>
      <c r="J58" s="164"/>
      <c r="L58" s="171"/>
    </row>
    <row r="59" spans="1:14" ht="12">
      <c r="A59" s="11"/>
      <c r="B59" s="83">
        <f>num_fac</f>
        <v>1</v>
      </c>
      <c r="C59" s="30" t="s">
        <v>86</v>
      </c>
      <c r="D59" s="30"/>
      <c r="E59" s="36">
        <v>1.45</v>
      </c>
      <c r="F59" s="64" t="s">
        <v>146</v>
      </c>
      <c r="G59" s="207">
        <f>(E59*ins_days)*num_fac</f>
        <v>21.75</v>
      </c>
      <c r="H59" s="164"/>
      <c r="I59" s="207"/>
      <c r="J59" s="164"/>
      <c r="L59" s="171"/>
    </row>
    <row r="60" spans="1:14" ht="12">
      <c r="A60" s="262" t="s">
        <v>22</v>
      </c>
      <c r="B60" s="262"/>
      <c r="C60" s="262"/>
      <c r="D60" s="262"/>
      <c r="E60" s="11"/>
      <c r="F60" s="11"/>
      <c r="G60" s="164"/>
      <c r="H60" s="164"/>
      <c r="I60" s="164"/>
      <c r="J60" s="208">
        <f>SUM(G58:G59)</f>
        <v>239.25</v>
      </c>
      <c r="L60" s="171"/>
    </row>
    <row r="61" spans="1:14" ht="12">
      <c r="A61" s="10"/>
      <c r="B61" s="11"/>
      <c r="C61" s="11"/>
      <c r="D61" s="11"/>
      <c r="E61" s="11"/>
      <c r="F61" s="11"/>
      <c r="G61" s="12"/>
      <c r="H61" s="13"/>
      <c r="I61" s="14"/>
      <c r="J61" s="34"/>
      <c r="L61" s="171"/>
    </row>
    <row r="62" spans="1:14" ht="12">
      <c r="A62" s="265" t="s">
        <v>140</v>
      </c>
      <c r="B62" s="265"/>
      <c r="C62" s="265"/>
      <c r="D62" s="265"/>
      <c r="E62" s="265"/>
      <c r="F62" s="265"/>
      <c r="G62" s="265"/>
      <c r="H62" s="265"/>
      <c r="I62" s="265"/>
      <c r="J62" s="265"/>
      <c r="L62" s="171"/>
    </row>
    <row r="63" spans="1:14" ht="24">
      <c r="A63" s="11"/>
      <c r="B63" s="30">
        <f>G6</f>
        <v>10</v>
      </c>
      <c r="C63" s="30" t="s">
        <v>23</v>
      </c>
      <c r="D63" s="30"/>
      <c r="E63" s="36">
        <v>600</v>
      </c>
      <c r="F63" s="25" t="s">
        <v>8</v>
      </c>
      <c r="G63" s="12">
        <f>num_stus*E63</f>
        <v>6000</v>
      </c>
      <c r="H63" s="13"/>
      <c r="I63" s="14"/>
      <c r="J63" s="23"/>
      <c r="L63" s="178" t="s">
        <v>138</v>
      </c>
    </row>
    <row r="64" spans="1:14" ht="12">
      <c r="A64" s="262" t="s">
        <v>24</v>
      </c>
      <c r="B64" s="262"/>
      <c r="C64" s="262"/>
      <c r="D64" s="262"/>
      <c r="E64" s="262"/>
      <c r="F64" s="11"/>
      <c r="G64" s="12"/>
      <c r="H64" s="12"/>
      <c r="I64" s="14"/>
      <c r="J64" s="31">
        <f>G63</f>
        <v>6000</v>
      </c>
      <c r="L64" s="171"/>
    </row>
    <row r="65" spans="1:20" ht="12">
      <c r="A65" s="167"/>
      <c r="B65" s="167"/>
      <c r="C65" s="167"/>
      <c r="D65" s="167"/>
      <c r="E65" s="167"/>
      <c r="F65" s="165"/>
      <c r="G65" s="12"/>
      <c r="H65" s="12"/>
      <c r="I65" s="14"/>
      <c r="J65" s="34"/>
      <c r="L65" s="171"/>
    </row>
    <row r="66" spans="1:20" ht="12">
      <c r="A66" s="265" t="s">
        <v>153</v>
      </c>
      <c r="B66" s="265"/>
      <c r="C66" s="265"/>
      <c r="D66" s="265"/>
      <c r="E66" s="265"/>
      <c r="F66" s="265"/>
      <c r="G66" s="265"/>
      <c r="H66" s="265"/>
      <c r="I66" s="265"/>
      <c r="J66" s="265"/>
      <c r="L66" s="171"/>
    </row>
    <row r="67" spans="1:20" ht="12">
      <c r="A67" s="167"/>
      <c r="B67" s="202"/>
      <c r="C67" s="279" t="s">
        <v>192</v>
      </c>
      <c r="D67" s="279"/>
      <c r="E67" s="203">
        <v>0</v>
      </c>
      <c r="F67" s="202" t="s">
        <v>194</v>
      </c>
      <c r="G67" s="25" t="s">
        <v>8</v>
      </c>
      <c r="H67" s="203">
        <f>(E67*(num_stus+num_fac))*exchange_rate</f>
        <v>0</v>
      </c>
      <c r="I67" s="17"/>
      <c r="J67" s="210"/>
      <c r="L67" s="171"/>
    </row>
    <row r="68" spans="1:20" ht="12">
      <c r="A68" s="235"/>
      <c r="B68" s="236"/>
      <c r="C68" s="279" t="s">
        <v>193</v>
      </c>
      <c r="D68" s="279"/>
      <c r="E68" s="203">
        <v>0</v>
      </c>
      <c r="F68" s="236" t="s">
        <v>194</v>
      </c>
      <c r="G68" s="25" t="s">
        <v>8</v>
      </c>
      <c r="H68" s="203">
        <f>(E68*(num_stus+num_fac))*exchange_rate</f>
        <v>0</v>
      </c>
      <c r="I68" s="17"/>
      <c r="J68" s="210"/>
      <c r="L68" s="171"/>
    </row>
    <row r="69" spans="1:20" ht="12">
      <c r="A69" s="10"/>
      <c r="B69" s="202"/>
      <c r="C69" s="280"/>
      <c r="D69" s="280"/>
      <c r="E69" s="203"/>
      <c r="F69" s="202"/>
      <c r="G69" s="25"/>
      <c r="H69" s="203"/>
      <c r="I69" s="17"/>
      <c r="J69" s="210"/>
      <c r="L69" s="171"/>
    </row>
    <row r="70" spans="1:20" ht="12">
      <c r="A70" s="262" t="s">
        <v>154</v>
      </c>
      <c r="B70" s="262"/>
      <c r="C70" s="262"/>
      <c r="D70" s="262"/>
      <c r="E70" s="26"/>
      <c r="F70" s="25"/>
      <c r="G70" s="12"/>
      <c r="H70" s="166"/>
      <c r="I70" s="14"/>
      <c r="J70" s="31">
        <f>SUM(H67:H70)</f>
        <v>0</v>
      </c>
      <c r="L70" s="171"/>
    </row>
    <row r="71" spans="1:20" ht="12">
      <c r="A71" s="170"/>
      <c r="B71" s="170"/>
      <c r="C71" s="168"/>
      <c r="D71" s="168"/>
      <c r="E71" s="26"/>
      <c r="F71" s="25"/>
      <c r="G71" s="12"/>
      <c r="H71" s="166"/>
      <c r="I71" s="14"/>
      <c r="J71" s="23"/>
      <c r="L71" s="171"/>
    </row>
    <row r="72" spans="1:20" ht="12">
      <c r="A72" s="265" t="s">
        <v>152</v>
      </c>
      <c r="B72" s="265"/>
      <c r="C72" s="265"/>
      <c r="D72" s="265"/>
      <c r="E72" s="265"/>
      <c r="F72" s="265"/>
      <c r="G72" s="265"/>
      <c r="H72" s="265"/>
      <c r="I72" s="265"/>
      <c r="J72" s="265"/>
      <c r="L72" s="171"/>
    </row>
    <row r="73" spans="1:20" ht="12">
      <c r="A73" s="11"/>
      <c r="B73" s="278" t="s">
        <v>100</v>
      </c>
      <c r="C73" s="278"/>
      <c r="D73" s="278"/>
      <c r="E73" s="88">
        <v>40</v>
      </c>
      <c r="F73" s="39" t="s">
        <v>169</v>
      </c>
      <c r="G73" s="36" t="s">
        <v>170</v>
      </c>
      <c r="H73" s="96">
        <f>E73*1</f>
        <v>40</v>
      </c>
      <c r="I73" s="14"/>
      <c r="J73" s="23"/>
      <c r="L73" s="178" t="s">
        <v>195</v>
      </c>
    </row>
    <row r="74" spans="1:20" ht="12">
      <c r="A74" s="11"/>
      <c r="B74" s="278" t="s">
        <v>107</v>
      </c>
      <c r="C74" s="278"/>
      <c r="D74" s="278"/>
      <c r="E74" s="88">
        <v>50</v>
      </c>
      <c r="F74" s="39" t="s">
        <v>171</v>
      </c>
      <c r="G74" s="36" t="s">
        <v>170</v>
      </c>
      <c r="H74" s="12">
        <f>E74*num_fac</f>
        <v>50</v>
      </c>
      <c r="I74" s="14"/>
      <c r="J74" s="23"/>
      <c r="L74" s="171"/>
    </row>
    <row r="75" spans="1:20" ht="12">
      <c r="A75" s="160"/>
      <c r="B75" s="161" t="s">
        <v>147</v>
      </c>
      <c r="C75" s="161"/>
      <c r="D75" s="161"/>
      <c r="E75" s="162">
        <v>0.01</v>
      </c>
      <c r="F75" s="39"/>
      <c r="G75" s="36"/>
      <c r="H75" s="12">
        <v>0</v>
      </c>
      <c r="I75" s="14"/>
      <c r="J75" s="23"/>
      <c r="L75" s="178" t="s">
        <v>172</v>
      </c>
    </row>
    <row r="76" spans="1:20" ht="24">
      <c r="A76" s="160"/>
      <c r="B76" s="161" t="s">
        <v>148</v>
      </c>
      <c r="C76" s="161"/>
      <c r="D76" s="161"/>
      <c r="E76" s="162">
        <v>0.02</v>
      </c>
      <c r="F76" s="39"/>
      <c r="G76" s="36"/>
      <c r="H76" s="27">
        <f>'Cash Advance and Stipend'!B18</f>
        <v>0</v>
      </c>
      <c r="I76" s="14"/>
      <c r="J76" s="23"/>
      <c r="L76" s="178" t="s">
        <v>166</v>
      </c>
    </row>
    <row r="77" spans="1:20" ht="12">
      <c r="A77" s="262" t="s">
        <v>25</v>
      </c>
      <c r="B77" s="262"/>
      <c r="C77" s="262"/>
      <c r="D77" s="262"/>
      <c r="E77" s="11"/>
      <c r="F77" s="11"/>
      <c r="G77" s="12"/>
      <c r="H77" s="13"/>
      <c r="I77" s="14"/>
      <c r="J77" s="209">
        <f>SUM(H73:H76)</f>
        <v>90</v>
      </c>
      <c r="L77" s="171"/>
    </row>
    <row r="78" spans="1:20" ht="12">
      <c r="A78" s="10"/>
      <c r="B78" s="11"/>
      <c r="C78" s="11"/>
      <c r="D78" s="11"/>
      <c r="E78" s="11"/>
      <c r="F78" s="11"/>
      <c r="G78" s="12"/>
      <c r="H78" s="13"/>
      <c r="I78" s="14"/>
      <c r="J78" s="209"/>
      <c r="L78" s="171"/>
    </row>
    <row r="79" spans="1:20" ht="14.1" customHeight="1">
      <c r="A79" s="274" t="s">
        <v>26</v>
      </c>
      <c r="B79" s="274"/>
      <c r="C79" s="274"/>
      <c r="D79" s="274"/>
      <c r="E79" s="11"/>
      <c r="F79" s="11"/>
      <c r="G79" s="12"/>
      <c r="H79" s="13"/>
      <c r="I79" s="14"/>
      <c r="J79" s="31">
        <f>SUM(J14:J77)</f>
        <v>6329.25</v>
      </c>
      <c r="L79" s="171"/>
    </row>
    <row r="80" spans="1:20" s="5" customFormat="1" ht="14.1" customHeight="1">
      <c r="A80" s="11"/>
      <c r="B80" s="11"/>
      <c r="C80" s="11"/>
      <c r="D80" s="11"/>
      <c r="E80" s="11"/>
      <c r="F80" s="11"/>
      <c r="G80" s="12"/>
      <c r="H80" s="13"/>
      <c r="I80" s="14"/>
      <c r="J80" s="14"/>
      <c r="K80" s="1"/>
      <c r="L80" s="171"/>
      <c r="M80" s="9"/>
      <c r="N80" s="1"/>
      <c r="O80" s="1"/>
      <c r="P80" s="1"/>
      <c r="Q80" s="1"/>
      <c r="R80" s="1"/>
      <c r="S80" s="1"/>
      <c r="T80" s="1"/>
    </row>
    <row r="81" spans="1:20" ht="9.9499999999999993" customHeight="1">
      <c r="A81" s="275" t="s">
        <v>85</v>
      </c>
      <c r="B81" s="276"/>
      <c r="C81" s="276"/>
      <c r="D81" s="276"/>
      <c r="E81" s="276"/>
      <c r="F81" s="276"/>
      <c r="G81" s="276"/>
      <c r="H81" s="276"/>
      <c r="I81" s="276"/>
      <c r="J81" s="276"/>
      <c r="K81" s="5"/>
      <c r="L81" s="179"/>
      <c r="N81" s="5"/>
      <c r="O81" s="5"/>
      <c r="P81" s="5"/>
      <c r="Q81" s="5"/>
      <c r="R81" s="5"/>
      <c r="S81" s="5"/>
      <c r="T81" s="5"/>
    </row>
    <row r="82" spans="1:20" s="5" customFormat="1" ht="14.1" customHeight="1">
      <c r="A82" s="11"/>
      <c r="B82" s="11"/>
      <c r="C82" s="11"/>
      <c r="D82" s="11"/>
      <c r="E82" s="11"/>
      <c r="F82" s="11"/>
      <c r="G82" s="12"/>
      <c r="H82" s="13"/>
      <c r="I82" s="14"/>
      <c r="J82" s="14"/>
      <c r="K82" s="1"/>
      <c r="L82" s="171"/>
      <c r="M82" s="9"/>
      <c r="N82" s="1"/>
      <c r="O82" s="1"/>
      <c r="P82" s="1"/>
      <c r="Q82" s="1"/>
      <c r="R82" s="1"/>
      <c r="S82" s="1"/>
      <c r="T82" s="1"/>
    </row>
    <row r="83" spans="1:20" s="5" customFormat="1" ht="9.9499999999999993" customHeight="1">
      <c r="A83" s="275" t="s">
        <v>84</v>
      </c>
      <c r="B83" s="276"/>
      <c r="C83" s="276"/>
      <c r="D83" s="276"/>
      <c r="E83" s="276"/>
      <c r="F83" s="276"/>
      <c r="G83" s="276"/>
      <c r="H83" s="276"/>
      <c r="I83" s="276"/>
      <c r="J83" s="276"/>
      <c r="L83" s="179"/>
      <c r="M83" s="9"/>
    </row>
    <row r="84" spans="1:20" ht="14.1" customHeight="1">
      <c r="A84" s="30"/>
      <c r="B84" s="30"/>
      <c r="C84" s="30"/>
      <c r="D84" s="30"/>
      <c r="E84" s="30"/>
      <c r="F84" s="30"/>
      <c r="G84" s="38"/>
      <c r="H84" s="39"/>
      <c r="I84" s="40"/>
      <c r="J84" s="40"/>
      <c r="K84" s="5"/>
      <c r="L84" s="179"/>
      <c r="N84" s="5"/>
      <c r="O84" s="5"/>
      <c r="P84" s="5"/>
      <c r="Q84" s="5"/>
      <c r="R84" s="5"/>
      <c r="S84" s="5"/>
      <c r="T84" s="5"/>
    </row>
    <row r="85" spans="1:20" ht="12">
      <c r="A85" s="11"/>
      <c r="B85" s="30" t="s">
        <v>67</v>
      </c>
      <c r="C85" s="30"/>
      <c r="D85" s="5"/>
      <c r="E85" s="85">
        <f>J79</f>
        <v>6329.25</v>
      </c>
      <c r="F85" s="86">
        <f>G6</f>
        <v>10</v>
      </c>
      <c r="G85" s="87">
        <f>E85/F85</f>
        <v>632.92499999999995</v>
      </c>
      <c r="H85" s="88"/>
      <c r="I85" s="40" t="s">
        <v>69</v>
      </c>
      <c r="J85" s="14"/>
      <c r="L85" s="171"/>
    </row>
    <row r="86" spans="1:20" ht="12">
      <c r="A86" s="11"/>
      <c r="B86" s="11"/>
      <c r="C86" s="11"/>
      <c r="D86" s="41"/>
      <c r="E86" s="28"/>
      <c r="F86" s="38"/>
      <c r="G86" s="71"/>
      <c r="H86" s="55"/>
      <c r="I86" s="40"/>
      <c r="J86" s="40"/>
      <c r="L86" s="171"/>
    </row>
    <row r="87" spans="1:20" s="101" customFormat="1" ht="12">
      <c r="A87" s="106"/>
      <c r="B87" s="106"/>
      <c r="C87" s="106"/>
      <c r="D87" s="108"/>
      <c r="E87" s="109"/>
      <c r="F87" s="110"/>
      <c r="G87" s="111"/>
      <c r="H87" s="112"/>
      <c r="I87" s="107"/>
      <c r="J87" s="107"/>
      <c r="K87" s="1"/>
      <c r="L87" s="171"/>
      <c r="M87" s="102"/>
      <c r="N87" s="1"/>
      <c r="O87" s="1"/>
      <c r="P87" s="1"/>
      <c r="Q87" s="1"/>
      <c r="R87" s="1"/>
      <c r="S87" s="1"/>
      <c r="T87" s="1"/>
    </row>
    <row r="88" spans="1:20" ht="12">
      <c r="A88" s="100"/>
      <c r="B88" s="100"/>
      <c r="C88" s="100"/>
      <c r="D88" s="113"/>
      <c r="E88" s="114"/>
      <c r="F88" s="115"/>
      <c r="G88" s="116"/>
      <c r="H88" s="117"/>
      <c r="I88" s="118"/>
      <c r="J88" s="118"/>
      <c r="K88" s="101"/>
      <c r="L88" s="180"/>
      <c r="N88" s="101"/>
      <c r="O88" s="101"/>
      <c r="P88" s="101"/>
      <c r="Q88" s="101"/>
      <c r="R88" s="101"/>
      <c r="S88" s="101"/>
      <c r="T88" s="101"/>
    </row>
    <row r="89" spans="1:20" ht="12">
      <c r="A89" s="271" t="str">
        <f>A2</f>
        <v xml:space="preserve">PROGRAM TITLE: </v>
      </c>
      <c r="B89" s="271"/>
      <c r="C89" s="271"/>
      <c r="D89" s="271"/>
      <c r="E89" s="11">
        <f>E2</f>
        <v>0</v>
      </c>
      <c r="F89" s="11"/>
      <c r="G89" s="12"/>
      <c r="H89" s="13"/>
      <c r="I89" s="14"/>
      <c r="J89" s="15" t="str">
        <f>J1</f>
        <v>Date</v>
      </c>
      <c r="K89" s="184">
        <f>K1</f>
        <v>42004</v>
      </c>
      <c r="L89" s="171"/>
    </row>
    <row r="90" spans="1:20" ht="12">
      <c r="A90" s="271" t="s">
        <v>27</v>
      </c>
      <c r="B90" s="271"/>
      <c r="C90" s="271"/>
      <c r="D90" s="271"/>
      <c r="E90" s="11"/>
      <c r="F90" s="11"/>
      <c r="G90" s="12"/>
      <c r="H90" s="13"/>
      <c r="I90" s="14"/>
      <c r="J90" s="14"/>
      <c r="L90" s="171"/>
    </row>
    <row r="91" spans="1:20" ht="12">
      <c r="A91" s="271" t="s">
        <v>28</v>
      </c>
      <c r="B91" s="271"/>
      <c r="C91" s="271"/>
      <c r="D91" s="271"/>
      <c r="E91" s="271"/>
      <c r="F91" s="11"/>
      <c r="G91" s="12"/>
      <c r="H91" s="13"/>
      <c r="I91" s="14"/>
      <c r="J91" s="14"/>
      <c r="L91" s="171"/>
    </row>
    <row r="92" spans="1:20" s="5" customFormat="1" ht="12">
      <c r="A92" s="257" t="s">
        <v>29</v>
      </c>
      <c r="B92" s="257"/>
      <c r="C92" s="257"/>
      <c r="D92" s="257"/>
      <c r="E92" s="125">
        <f>G6</f>
        <v>10</v>
      </c>
      <c r="F92" s="68"/>
      <c r="G92" s="65"/>
      <c r="H92" s="66"/>
      <c r="I92" s="67"/>
      <c r="J92" s="14"/>
      <c r="K92" s="1"/>
      <c r="L92" s="171"/>
      <c r="M92" s="9"/>
      <c r="N92" s="1"/>
      <c r="O92" s="1"/>
      <c r="P92" s="1"/>
      <c r="Q92" s="1"/>
      <c r="R92" s="1"/>
      <c r="S92" s="1"/>
      <c r="T92" s="1"/>
    </row>
    <row r="93" spans="1:20" ht="12">
      <c r="A93" s="30"/>
      <c r="B93" s="30"/>
      <c r="C93" s="30"/>
      <c r="D93" s="30"/>
      <c r="E93" s="30"/>
      <c r="F93" s="79"/>
      <c r="G93" s="80"/>
      <c r="H93" s="81"/>
      <c r="I93" s="82"/>
      <c r="J93" s="40"/>
      <c r="K93" s="5"/>
      <c r="L93" s="179"/>
      <c r="N93" s="5"/>
      <c r="O93" s="5"/>
      <c r="P93" s="5"/>
      <c r="Q93" s="5"/>
      <c r="R93" s="5"/>
      <c r="S93" s="5"/>
      <c r="T93" s="5"/>
    </row>
    <row r="94" spans="1:20" ht="12">
      <c r="A94" s="272" t="s">
        <v>30</v>
      </c>
      <c r="B94" s="272"/>
      <c r="C94" s="272"/>
      <c r="D94" s="272"/>
      <c r="E94" s="272"/>
      <c r="F94" s="272"/>
      <c r="G94" s="272"/>
      <c r="H94" s="272"/>
      <c r="I94" s="272"/>
      <c r="J94" s="272"/>
      <c r="L94" s="171"/>
    </row>
    <row r="95" spans="1:20" ht="12">
      <c r="A95" s="11"/>
      <c r="B95" s="269" t="s">
        <v>14</v>
      </c>
      <c r="C95" s="269"/>
      <c r="D95" s="269"/>
      <c r="E95" s="269"/>
      <c r="F95" s="269"/>
      <c r="G95" s="44">
        <f>((H17+H23)/num_stus)</f>
        <v>0</v>
      </c>
      <c r="H95" s="1"/>
      <c r="I95" s="46"/>
      <c r="J95" s="23"/>
      <c r="L95" s="171"/>
    </row>
    <row r="96" spans="1:20" ht="12">
      <c r="A96" s="11"/>
      <c r="B96" s="269" t="s">
        <v>79</v>
      </c>
      <c r="C96" s="269"/>
      <c r="D96" s="269"/>
      <c r="E96" s="269"/>
      <c r="F96" s="269"/>
      <c r="G96" s="44">
        <f>H40/num_stus</f>
        <v>0</v>
      </c>
      <c r="H96" s="89" t="s">
        <v>71</v>
      </c>
      <c r="I96" s="46"/>
      <c r="J96" s="23"/>
      <c r="L96" s="171"/>
    </row>
    <row r="97" spans="1:12" ht="12">
      <c r="A97" s="11"/>
      <c r="B97" s="269" t="s">
        <v>22</v>
      </c>
      <c r="C97" s="269"/>
      <c r="D97" s="269"/>
      <c r="E97" s="269"/>
      <c r="F97" s="269"/>
      <c r="G97" s="44">
        <f>E58*ins_days</f>
        <v>21.75</v>
      </c>
      <c r="H97" s="45"/>
      <c r="I97" s="46"/>
      <c r="J97" s="23"/>
      <c r="L97" s="171"/>
    </row>
    <row r="98" spans="1:12" ht="12">
      <c r="A98" s="11"/>
      <c r="B98" s="269" t="s">
        <v>24</v>
      </c>
      <c r="C98" s="269"/>
      <c r="D98" s="269"/>
      <c r="E98" s="269"/>
      <c r="F98" s="269"/>
      <c r="G98" s="92">
        <f>E63</f>
        <v>600</v>
      </c>
      <c r="H98" s="45"/>
      <c r="I98" s="46"/>
      <c r="J98" s="23"/>
      <c r="L98" s="171"/>
    </row>
    <row r="99" spans="1:12" ht="12">
      <c r="A99" s="11"/>
      <c r="B99" s="271" t="s">
        <v>31</v>
      </c>
      <c r="C99" s="271"/>
      <c r="D99" s="271"/>
      <c r="E99" s="271"/>
      <c r="F99" s="271"/>
      <c r="G99" s="31">
        <f>SUM(G95:G98)</f>
        <v>621.75</v>
      </c>
      <c r="H99" s="31"/>
      <c r="I99" s="46"/>
      <c r="J99" s="47">
        <f>(G99*G6)</f>
        <v>6217.5</v>
      </c>
      <c r="L99" s="171"/>
    </row>
    <row r="100" spans="1:12" ht="12">
      <c r="A100" s="272" t="s">
        <v>32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L100" s="171"/>
    </row>
    <row r="101" spans="1:12" ht="12">
      <c r="A101" s="11"/>
      <c r="B101" s="263" t="s">
        <v>33</v>
      </c>
      <c r="C101" s="263"/>
      <c r="D101" s="263"/>
      <c r="E101" s="263"/>
      <c r="F101" s="263"/>
      <c r="G101" s="12"/>
      <c r="H101" s="13"/>
      <c r="I101" s="14"/>
      <c r="J101" s="23"/>
      <c r="L101" s="171"/>
    </row>
    <row r="102" spans="1:12" ht="12">
      <c r="A102" s="11"/>
      <c r="B102" s="11"/>
      <c r="C102" s="270" t="s">
        <v>80</v>
      </c>
      <c r="D102" s="270"/>
      <c r="E102" s="270"/>
      <c r="F102" s="270"/>
      <c r="G102" s="42">
        <f>I31</f>
        <v>0</v>
      </c>
      <c r="H102" s="48"/>
      <c r="I102" s="14"/>
      <c r="J102" s="23"/>
      <c r="L102" s="171"/>
    </row>
    <row r="103" spans="1:12" ht="12">
      <c r="A103" s="11"/>
      <c r="B103" s="11"/>
      <c r="C103" s="270" t="s">
        <v>34</v>
      </c>
      <c r="D103" s="270"/>
      <c r="E103" s="270"/>
      <c r="F103" s="270"/>
      <c r="G103" s="27">
        <v>0</v>
      </c>
      <c r="H103" s="13"/>
      <c r="I103" s="14"/>
      <c r="J103" s="23"/>
      <c r="L103" s="171"/>
    </row>
    <row r="104" spans="1:12" ht="12">
      <c r="A104" s="11"/>
      <c r="B104" s="269" t="s">
        <v>35</v>
      </c>
      <c r="C104" s="269"/>
      <c r="D104" s="269"/>
      <c r="E104" s="269"/>
      <c r="F104" s="269"/>
      <c r="G104" s="44"/>
      <c r="H104" s="45"/>
      <c r="I104" s="44">
        <f>SUM(G102:G103)</f>
        <v>0</v>
      </c>
      <c r="J104" s="23"/>
      <c r="L104" s="171"/>
    </row>
    <row r="105" spans="1:12" ht="12">
      <c r="A105" s="11"/>
      <c r="B105" s="269" t="s">
        <v>76</v>
      </c>
      <c r="C105" s="269"/>
      <c r="D105" s="269"/>
      <c r="E105" s="269"/>
      <c r="F105" s="269"/>
      <c r="G105" s="44"/>
      <c r="H105" s="45"/>
      <c r="I105" s="44">
        <f>H49</f>
        <v>0</v>
      </c>
      <c r="J105" s="23"/>
      <c r="L105" s="171"/>
    </row>
    <row r="106" spans="1:12" ht="12">
      <c r="A106" s="11"/>
      <c r="B106" s="269" t="s">
        <v>87</v>
      </c>
      <c r="C106" s="269"/>
      <c r="D106" s="269"/>
      <c r="E106" s="269"/>
      <c r="F106" s="269"/>
      <c r="G106" s="44"/>
      <c r="H106" s="45"/>
      <c r="I106" s="44">
        <f>G59</f>
        <v>21.75</v>
      </c>
      <c r="J106" s="23"/>
      <c r="L106" s="171"/>
    </row>
    <row r="107" spans="1:12" ht="12">
      <c r="A107" s="11"/>
      <c r="B107" s="273" t="s">
        <v>70</v>
      </c>
      <c r="C107" s="273"/>
      <c r="D107" s="273"/>
      <c r="E107" s="273"/>
      <c r="F107" s="273"/>
      <c r="G107" s="44"/>
      <c r="H107" s="45"/>
      <c r="I107" s="44">
        <f>J55</f>
        <v>0</v>
      </c>
      <c r="J107" s="23"/>
      <c r="L107" s="171"/>
    </row>
    <row r="108" spans="1:12" ht="12">
      <c r="A108" s="185"/>
      <c r="B108" s="273" t="s">
        <v>154</v>
      </c>
      <c r="C108" s="273"/>
      <c r="D108" s="273"/>
      <c r="E108" s="186"/>
      <c r="F108" s="186"/>
      <c r="G108" s="44"/>
      <c r="H108" s="45"/>
      <c r="I108" s="44">
        <f>J70</f>
        <v>0</v>
      </c>
      <c r="J108" s="23"/>
      <c r="L108" s="171"/>
    </row>
    <row r="109" spans="1:12" ht="12">
      <c r="A109" s="11"/>
      <c r="B109" s="269" t="s">
        <v>25</v>
      </c>
      <c r="C109" s="269"/>
      <c r="D109" s="269"/>
      <c r="E109" s="269"/>
      <c r="F109" s="269"/>
      <c r="G109" s="44"/>
      <c r="H109" s="45"/>
      <c r="I109" s="92">
        <f>J77</f>
        <v>90</v>
      </c>
      <c r="J109" s="23"/>
      <c r="L109" s="171"/>
    </row>
    <row r="110" spans="1:12" ht="12">
      <c r="A110" s="11"/>
      <c r="B110" s="271" t="s">
        <v>36</v>
      </c>
      <c r="C110" s="271"/>
      <c r="D110" s="271"/>
      <c r="E110" s="271"/>
      <c r="F110" s="271"/>
      <c r="G110" s="31"/>
      <c r="H110" s="32"/>
      <c r="I110" s="33"/>
      <c r="J110" s="44">
        <f>SUM(I104:I109)</f>
        <v>111.75</v>
      </c>
      <c r="L110" s="171"/>
    </row>
    <row r="111" spans="1:12" ht="12">
      <c r="A111" s="11"/>
      <c r="B111" s="11"/>
      <c r="C111" s="11"/>
      <c r="D111" s="11"/>
      <c r="E111" s="11"/>
      <c r="F111" s="11"/>
      <c r="G111" s="12"/>
      <c r="H111" s="13"/>
      <c r="I111" s="35"/>
      <c r="J111" s="49"/>
      <c r="L111" s="171"/>
    </row>
    <row r="112" spans="1:12" ht="12">
      <c r="A112" s="11"/>
      <c r="B112" s="11"/>
      <c r="C112" s="11"/>
      <c r="D112" s="50" t="s">
        <v>37</v>
      </c>
      <c r="E112" s="43"/>
      <c r="F112" s="11"/>
      <c r="G112" s="51"/>
      <c r="H112" s="52" t="s">
        <v>38</v>
      </c>
      <c r="I112" s="14"/>
      <c r="J112" s="23"/>
      <c r="L112" s="171"/>
    </row>
    <row r="113" spans="1:39" ht="12">
      <c r="A113" s="11"/>
      <c r="B113" s="11"/>
      <c r="C113" s="11"/>
      <c r="D113" s="53" t="s">
        <v>39</v>
      </c>
      <c r="E113" s="43"/>
      <c r="F113" s="53" t="s">
        <v>40</v>
      </c>
      <c r="G113" s="51"/>
      <c r="H113" s="54" t="s">
        <v>41</v>
      </c>
      <c r="I113" s="14"/>
      <c r="J113" s="55"/>
      <c r="L113" s="17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s="77" customFormat="1" ht="12">
      <c r="A114" s="13"/>
      <c r="B114" s="13"/>
      <c r="C114" s="13"/>
      <c r="D114" s="36">
        <f>J110</f>
        <v>111.75</v>
      </c>
      <c r="E114" s="26" t="s">
        <v>42</v>
      </c>
      <c r="F114" s="56">
        <f>G6+G7</f>
        <v>10</v>
      </c>
      <c r="G114" s="36" t="s">
        <v>8</v>
      </c>
      <c r="H114" s="36">
        <f>D114/F114</f>
        <v>11.175000000000001</v>
      </c>
      <c r="I114" s="90"/>
      <c r="J114" s="23"/>
      <c r="K114" s="2"/>
      <c r="L114" s="181"/>
      <c r="M114" s="78"/>
      <c r="N114" s="2"/>
      <c r="O114" s="2"/>
      <c r="P114" s="2"/>
      <c r="Q114" s="2"/>
      <c r="R114" s="2"/>
      <c r="S114" s="2"/>
      <c r="T114" s="2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</row>
    <row r="115" spans="1:39" ht="12">
      <c r="A115" s="74"/>
      <c r="B115" s="74"/>
      <c r="C115" s="74"/>
      <c r="D115" s="72"/>
      <c r="E115" s="72"/>
      <c r="F115" s="72"/>
      <c r="G115" s="73"/>
      <c r="H115" s="74"/>
      <c r="I115" s="75"/>
      <c r="J115" s="76"/>
      <c r="K115" s="78"/>
      <c r="L115" s="182"/>
      <c r="N115" s="78"/>
      <c r="O115" s="78"/>
      <c r="P115" s="78"/>
      <c r="Q115" s="78"/>
      <c r="R115" s="78"/>
      <c r="S115" s="78"/>
      <c r="T115" s="78"/>
    </row>
    <row r="116" spans="1:39" ht="12">
      <c r="A116" s="11" t="s">
        <v>43</v>
      </c>
      <c r="B116" s="11"/>
      <c r="C116" s="11"/>
      <c r="D116" s="11"/>
      <c r="E116" s="11"/>
      <c r="F116" s="11"/>
      <c r="G116" s="12"/>
      <c r="H116" s="13"/>
      <c r="I116" s="14"/>
      <c r="J116" s="23"/>
      <c r="L116" s="171"/>
    </row>
    <row r="117" spans="1:39" s="77" customFormat="1" ht="12">
      <c r="A117" s="272" t="s">
        <v>44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1"/>
      <c r="L117" s="171"/>
      <c r="M117" s="78"/>
      <c r="N117" s="1"/>
      <c r="O117" s="1"/>
      <c r="P117" s="1"/>
      <c r="Q117" s="1"/>
      <c r="R117" s="1"/>
      <c r="S117" s="1"/>
      <c r="T117" s="1"/>
    </row>
    <row r="118" spans="1:39" ht="12">
      <c r="A118" s="72"/>
      <c r="B118" s="72"/>
      <c r="C118" s="72"/>
      <c r="D118" s="72"/>
      <c r="E118" s="72"/>
      <c r="F118" s="72"/>
      <c r="G118" s="73"/>
      <c r="H118" s="74"/>
      <c r="I118" s="75"/>
      <c r="J118" s="76"/>
      <c r="K118" s="77"/>
      <c r="L118" s="183"/>
      <c r="N118" s="77"/>
      <c r="O118" s="77"/>
      <c r="P118" s="77"/>
      <c r="Q118" s="77"/>
      <c r="R118" s="77"/>
      <c r="S118" s="77"/>
      <c r="T118" s="77"/>
    </row>
    <row r="119" spans="1:39" ht="12">
      <c r="A119" s="57" t="s">
        <v>45</v>
      </c>
      <c r="B119" s="57"/>
      <c r="C119" s="57"/>
      <c r="D119" s="50" t="s">
        <v>46</v>
      </c>
      <c r="E119" s="50"/>
      <c r="F119" s="50" t="s">
        <v>47</v>
      </c>
      <c r="G119" s="58"/>
      <c r="H119" s="52" t="s">
        <v>48</v>
      </c>
      <c r="I119" s="14"/>
      <c r="J119" s="59" t="s">
        <v>49</v>
      </c>
      <c r="K119" s="4"/>
      <c r="L119" s="171"/>
    </row>
    <row r="120" spans="1:39" ht="12">
      <c r="A120" s="60" t="s">
        <v>50</v>
      </c>
      <c r="B120" s="57"/>
      <c r="C120" s="57"/>
      <c r="D120" s="53" t="s">
        <v>51</v>
      </c>
      <c r="E120" s="50"/>
      <c r="F120" s="53" t="s">
        <v>51</v>
      </c>
      <c r="G120" s="58"/>
      <c r="H120" s="54" t="s">
        <v>51</v>
      </c>
      <c r="I120" s="14"/>
      <c r="J120" s="61" t="s">
        <v>52</v>
      </c>
      <c r="K120" s="4"/>
      <c r="L120" s="171"/>
    </row>
    <row r="121" spans="1:39" ht="12">
      <c r="A121" s="11"/>
      <c r="B121" s="25">
        <f>G6</f>
        <v>10</v>
      </c>
      <c r="C121" s="25" t="s">
        <v>53</v>
      </c>
      <c r="D121" s="36">
        <f>H114</f>
        <v>11.175000000000001</v>
      </c>
      <c r="E121" s="36" t="s">
        <v>54</v>
      </c>
      <c r="F121" s="36">
        <f>G99</f>
        <v>621.75</v>
      </c>
      <c r="G121" s="36" t="s">
        <v>8</v>
      </c>
      <c r="H121" s="42">
        <f>D121+F121</f>
        <v>632.92499999999995</v>
      </c>
      <c r="I121" s="36"/>
      <c r="J121" s="69">
        <f>B121*H121</f>
        <v>6329.25</v>
      </c>
      <c r="L121" s="171"/>
    </row>
    <row r="122" spans="1:39" ht="24">
      <c r="A122" s="11"/>
      <c r="B122" s="25"/>
      <c r="C122" s="25"/>
      <c r="D122" s="36"/>
      <c r="E122" s="36"/>
      <c r="F122" s="36"/>
      <c r="G122" s="36"/>
      <c r="H122" s="93">
        <f>H121*0.02</f>
        <v>12.6585</v>
      </c>
      <c r="I122" s="36"/>
      <c r="J122" s="69"/>
      <c r="L122" s="178" t="s">
        <v>196</v>
      </c>
    </row>
    <row r="123" spans="1:39" ht="12">
      <c r="A123" s="62"/>
      <c r="B123" s="11"/>
      <c r="C123" s="11"/>
      <c r="D123" s="11"/>
      <c r="E123" s="11"/>
      <c r="F123" s="11"/>
      <c r="G123" s="12"/>
      <c r="H123" s="42">
        <f>SUM(H121:H122)</f>
        <v>645.58349999999996</v>
      </c>
      <c r="I123" s="14"/>
      <c r="J123" s="69">
        <f>H123*num_stus</f>
        <v>6455.8349999999991</v>
      </c>
      <c r="L123" s="171"/>
    </row>
    <row r="124" spans="1:39" ht="12">
      <c r="A124" s="62"/>
      <c r="B124" s="11"/>
      <c r="C124" s="11"/>
      <c r="D124" s="11"/>
      <c r="E124" s="11"/>
      <c r="F124" s="11"/>
      <c r="G124" s="12"/>
      <c r="H124" s="42"/>
      <c r="I124" s="14"/>
      <c r="J124" s="94"/>
      <c r="L124" s="171"/>
    </row>
    <row r="125" spans="1:39" s="101" customFormat="1" ht="12">
      <c r="A125" s="106" t="s">
        <v>43</v>
      </c>
      <c r="B125" s="106"/>
      <c r="C125" s="106"/>
      <c r="D125" s="106"/>
      <c r="E125" s="106"/>
      <c r="F125" s="106"/>
      <c r="G125" s="120"/>
      <c r="H125" s="121"/>
      <c r="I125" s="107"/>
      <c r="J125" s="122"/>
      <c r="K125" s="1"/>
      <c r="L125" s="171"/>
      <c r="M125" s="102"/>
      <c r="N125" s="1"/>
      <c r="O125" s="1"/>
      <c r="P125" s="1"/>
      <c r="Q125" s="1"/>
      <c r="R125" s="1"/>
      <c r="S125" s="1"/>
      <c r="T125" s="1"/>
    </row>
    <row r="126" spans="1:39" ht="12">
      <c r="A126" s="100"/>
      <c r="B126" s="100"/>
      <c r="C126" s="100"/>
      <c r="D126" s="100"/>
      <c r="E126" s="100"/>
      <c r="F126" s="100"/>
      <c r="G126" s="96"/>
      <c r="H126" s="99"/>
      <c r="I126" s="118"/>
      <c r="J126" s="119"/>
      <c r="K126" s="101"/>
      <c r="L126" s="180"/>
      <c r="N126" s="101"/>
      <c r="O126" s="101"/>
      <c r="P126" s="101"/>
      <c r="Q126" s="101"/>
      <c r="R126" s="101"/>
      <c r="S126" s="101"/>
      <c r="T126" s="101"/>
    </row>
    <row r="127" spans="1:39" ht="12">
      <c r="A127" s="264" t="s">
        <v>55</v>
      </c>
      <c r="B127" s="264"/>
      <c r="C127" s="264"/>
      <c r="D127" s="264"/>
      <c r="E127" s="264"/>
      <c r="F127" s="264"/>
      <c r="G127" s="264"/>
      <c r="H127" s="264"/>
      <c r="I127" s="264"/>
      <c r="J127" s="264"/>
      <c r="L127" s="171"/>
    </row>
    <row r="128" spans="1:39" ht="12">
      <c r="A128" s="11"/>
      <c r="B128" s="257" t="s">
        <v>56</v>
      </c>
      <c r="C128" s="257"/>
      <c r="D128" s="257"/>
      <c r="E128" s="11">
        <f>G6</f>
        <v>10</v>
      </c>
      <c r="F128" s="63" t="s">
        <v>7</v>
      </c>
      <c r="G128" s="12">
        <f>H123</f>
        <v>645.58349999999996</v>
      </c>
      <c r="H128" s="26" t="s">
        <v>57</v>
      </c>
      <c r="I128" s="12">
        <f>E128*G128</f>
        <v>6455.8349999999991</v>
      </c>
      <c r="J128" s="23"/>
      <c r="L128" s="173"/>
    </row>
    <row r="129" spans="1:12" ht="12">
      <c r="A129" s="11"/>
      <c r="B129" s="30"/>
      <c r="C129" s="11"/>
      <c r="D129" s="11"/>
      <c r="E129" s="11"/>
      <c r="F129" s="11"/>
      <c r="G129" s="12"/>
      <c r="H129" s="13"/>
      <c r="I129" s="12"/>
      <c r="J129" s="23"/>
      <c r="L129" s="173"/>
    </row>
    <row r="130" spans="1:12" ht="12">
      <c r="A130" s="11"/>
      <c r="B130" s="257" t="s">
        <v>58</v>
      </c>
      <c r="C130" s="257"/>
      <c r="D130" s="257"/>
      <c r="E130" s="13"/>
      <c r="F130" s="11"/>
      <c r="G130" s="12"/>
      <c r="H130" s="13"/>
      <c r="I130" s="12"/>
      <c r="J130" s="12">
        <f>SUM(I128:I129)</f>
        <v>6455.8349999999991</v>
      </c>
      <c r="L130" s="171"/>
    </row>
    <row r="131" spans="1:12" ht="12">
      <c r="A131" s="11"/>
      <c r="B131" s="257" t="s">
        <v>59</v>
      </c>
      <c r="C131" s="257"/>
      <c r="D131" s="257"/>
      <c r="E131" s="11"/>
      <c r="F131" s="11"/>
      <c r="G131" s="12"/>
      <c r="H131" s="13"/>
      <c r="I131" s="12"/>
      <c r="J131" s="27">
        <f>(-1)*J123</f>
        <v>-6455.8349999999991</v>
      </c>
      <c r="L131" s="171"/>
    </row>
    <row r="132" spans="1:12" ht="12.75" customHeight="1">
      <c r="A132" s="11"/>
      <c r="B132" s="257" t="s">
        <v>60</v>
      </c>
      <c r="C132" s="257"/>
      <c r="D132" s="257"/>
      <c r="E132" s="11"/>
      <c r="F132" s="11"/>
      <c r="G132" s="12"/>
      <c r="H132" s="13"/>
      <c r="I132" s="12"/>
      <c r="J132" s="12">
        <f>J130+J131</f>
        <v>0</v>
      </c>
      <c r="L132" s="171"/>
    </row>
    <row r="133" spans="1:12" ht="12">
      <c r="A133" s="11"/>
      <c r="B133" s="30"/>
      <c r="C133" s="11"/>
      <c r="D133" s="11"/>
      <c r="E133" s="11"/>
      <c r="F133" s="11"/>
      <c r="G133" s="12"/>
      <c r="H133" s="13"/>
      <c r="I133" s="14"/>
      <c r="J133" s="12"/>
      <c r="L133" s="171"/>
    </row>
    <row r="134" spans="1:12" ht="14.1" customHeight="1">
      <c r="A134" s="11"/>
      <c r="B134" s="257" t="s">
        <v>61</v>
      </c>
      <c r="C134" s="257"/>
      <c r="D134" s="257"/>
      <c r="E134" s="11"/>
      <c r="F134" s="12"/>
      <c r="G134" s="12"/>
      <c r="H134" s="13"/>
      <c r="I134" s="14"/>
      <c r="J134" s="12">
        <f>J132/(G6+G7)</f>
        <v>0</v>
      </c>
      <c r="L134" s="171"/>
    </row>
    <row r="135" spans="1:12" ht="14.1" customHeight="1">
      <c r="A135" s="11"/>
      <c r="B135" s="11"/>
      <c r="C135" s="11"/>
      <c r="D135" s="11"/>
      <c r="E135" s="11"/>
      <c r="F135" s="11"/>
      <c r="G135" s="12"/>
      <c r="H135" s="13"/>
      <c r="I135" s="14"/>
      <c r="J135" s="14"/>
      <c r="L135" s="171"/>
    </row>
    <row r="136" spans="1:12" ht="14.1" customHeight="1" thickBot="1">
      <c r="A136" s="11"/>
      <c r="B136" s="11"/>
      <c r="C136" s="11"/>
      <c r="D136" s="11"/>
      <c r="E136" s="11"/>
      <c r="F136" s="11"/>
      <c r="G136" s="12"/>
      <c r="H136" s="13"/>
      <c r="I136" s="14"/>
      <c r="J136" s="14"/>
      <c r="L136" s="171"/>
    </row>
    <row r="137" spans="1:12" ht="14.1" customHeight="1" thickBot="1">
      <c r="A137" s="11"/>
      <c r="B137" s="11"/>
      <c r="C137" s="11"/>
      <c r="D137" s="258" t="s">
        <v>113</v>
      </c>
      <c r="E137" s="258"/>
      <c r="F137" s="211">
        <f>G128</f>
        <v>645.58349999999996</v>
      </c>
      <c r="G137" s="12"/>
      <c r="H137" s="13"/>
      <c r="I137" s="14"/>
      <c r="J137" s="14"/>
      <c r="L137" s="171"/>
    </row>
    <row r="138" spans="1:12" ht="14.1" customHeight="1">
      <c r="A138" s="11"/>
      <c r="B138" s="11"/>
      <c r="C138" s="11"/>
      <c r="D138" s="258" t="s">
        <v>114</v>
      </c>
      <c r="E138" s="258"/>
      <c r="F138" s="12"/>
      <c r="G138" s="12"/>
      <c r="H138" s="13"/>
      <c r="I138" s="14"/>
      <c r="J138" s="14"/>
    </row>
    <row r="139" spans="1:12" ht="14.1" customHeight="1">
      <c r="A139" s="11"/>
      <c r="B139" s="11"/>
      <c r="C139" s="11"/>
      <c r="D139" s="195" t="s">
        <v>167</v>
      </c>
      <c r="E139" s="195"/>
      <c r="F139" s="212">
        <f>Prog_Cost-F138</f>
        <v>645.58349999999996</v>
      </c>
      <c r="G139" s="12"/>
      <c r="H139" s="13"/>
      <c r="I139" s="14"/>
      <c r="J139" s="14"/>
    </row>
    <row r="140" spans="1:12" ht="14.1" customHeight="1">
      <c r="A140" s="11"/>
      <c r="B140" s="11"/>
      <c r="C140" s="11"/>
      <c r="D140" s="11"/>
      <c r="E140" s="11"/>
      <c r="F140" s="11"/>
      <c r="G140" s="12"/>
      <c r="H140" s="13"/>
      <c r="I140" s="14"/>
      <c r="J140" s="14"/>
    </row>
    <row r="141" spans="1:12" ht="14.1" customHeight="1">
      <c r="A141" s="11"/>
      <c r="B141" s="11"/>
      <c r="C141" s="11"/>
      <c r="D141" s="11"/>
      <c r="E141" s="11"/>
      <c r="F141" s="11"/>
      <c r="G141" s="12"/>
      <c r="H141" s="13"/>
      <c r="I141" s="14"/>
      <c r="J141" s="14"/>
    </row>
    <row r="142" spans="1:12" ht="14.1" customHeight="1">
      <c r="A142" s="11"/>
      <c r="B142" s="11"/>
      <c r="C142" s="11"/>
      <c r="D142" s="11"/>
      <c r="E142" s="11"/>
      <c r="F142" s="11"/>
      <c r="G142" s="12"/>
      <c r="H142" s="13"/>
      <c r="I142" s="14"/>
      <c r="J142" s="14"/>
    </row>
    <row r="143" spans="1:12" ht="14.1" customHeight="1">
      <c r="A143" s="11"/>
      <c r="B143" s="11"/>
      <c r="C143" s="11"/>
      <c r="D143" s="11"/>
      <c r="E143" s="11"/>
      <c r="F143" s="11"/>
      <c r="G143" s="12"/>
      <c r="H143" s="13"/>
      <c r="I143" s="14"/>
      <c r="J143" s="14"/>
    </row>
    <row r="144" spans="1:12" ht="14.1" customHeight="1">
      <c r="A144" s="11"/>
      <c r="B144" s="11"/>
      <c r="C144" s="11"/>
      <c r="D144" s="11"/>
      <c r="E144" s="11"/>
      <c r="F144" s="11"/>
      <c r="G144" s="12"/>
      <c r="H144" s="13"/>
      <c r="I144" s="14"/>
      <c r="J144" s="14"/>
    </row>
    <row r="145" spans="1:10" ht="14.1" customHeight="1">
      <c r="A145" s="11"/>
      <c r="B145" s="11"/>
      <c r="C145" s="11"/>
      <c r="D145" s="11"/>
      <c r="E145" s="11"/>
      <c r="F145" s="11"/>
      <c r="G145" s="12"/>
      <c r="H145" s="13"/>
      <c r="I145" s="14"/>
      <c r="J145" s="14"/>
    </row>
  </sheetData>
  <mergeCells count="81">
    <mergeCell ref="A8:C8"/>
    <mergeCell ref="A6:E6"/>
    <mergeCell ref="A11:D11"/>
    <mergeCell ref="A57:J57"/>
    <mergeCell ref="A52:J52"/>
    <mergeCell ref="C26:E26"/>
    <mergeCell ref="C29:E29"/>
    <mergeCell ref="B31:E31"/>
    <mergeCell ref="C19:E19"/>
    <mergeCell ref="C21:E21"/>
    <mergeCell ref="C23:E23"/>
    <mergeCell ref="B24:E24"/>
    <mergeCell ref="B25:E25"/>
    <mergeCell ref="A13:J13"/>
    <mergeCell ref="B14:E14"/>
    <mergeCell ref="C15:D15"/>
    <mergeCell ref="B74:D74"/>
    <mergeCell ref="B73:D73"/>
    <mergeCell ref="A64:E64"/>
    <mergeCell ref="A62:J62"/>
    <mergeCell ref="A72:J72"/>
    <mergeCell ref="A66:J66"/>
    <mergeCell ref="A70:D70"/>
    <mergeCell ref="C67:D67"/>
    <mergeCell ref="C69:D69"/>
    <mergeCell ref="C68:D68"/>
    <mergeCell ref="A5:D5"/>
    <mergeCell ref="A100:J100"/>
    <mergeCell ref="A94:J94"/>
    <mergeCell ref="B98:F98"/>
    <mergeCell ref="B97:F97"/>
    <mergeCell ref="B96:F96"/>
    <mergeCell ref="B95:F95"/>
    <mergeCell ref="A92:D92"/>
    <mergeCell ref="A91:E91"/>
    <mergeCell ref="A90:D90"/>
    <mergeCell ref="A89:D89"/>
    <mergeCell ref="A79:D79"/>
    <mergeCell ref="A77:D77"/>
    <mergeCell ref="A81:J81"/>
    <mergeCell ref="A83:J83"/>
    <mergeCell ref="C17:E17"/>
    <mergeCell ref="C103:F103"/>
    <mergeCell ref="C102:F102"/>
    <mergeCell ref="B101:F101"/>
    <mergeCell ref="B99:F99"/>
    <mergeCell ref="A117:J117"/>
    <mergeCell ref="B104:F104"/>
    <mergeCell ref="B105:F105"/>
    <mergeCell ref="B106:F106"/>
    <mergeCell ref="B107:F107"/>
    <mergeCell ref="B109:F109"/>
    <mergeCell ref="B110:F110"/>
    <mergeCell ref="B108:D108"/>
    <mergeCell ref="A34:J34"/>
    <mergeCell ref="C45:D45"/>
    <mergeCell ref="C46:D46"/>
    <mergeCell ref="N9:T9"/>
    <mergeCell ref="C18:E18"/>
    <mergeCell ref="A32:D32"/>
    <mergeCell ref="B35:E35"/>
    <mergeCell ref="B40:E40"/>
    <mergeCell ref="B41:E41"/>
    <mergeCell ref="C28:D28"/>
    <mergeCell ref="A9:C9"/>
    <mergeCell ref="B132:D132"/>
    <mergeCell ref="B134:D134"/>
    <mergeCell ref="D137:E137"/>
    <mergeCell ref="D138:E138"/>
    <mergeCell ref="N27:P27"/>
    <mergeCell ref="A60:D60"/>
    <mergeCell ref="B128:D128"/>
    <mergeCell ref="B130:D130"/>
    <mergeCell ref="B131:D131"/>
    <mergeCell ref="B49:D49"/>
    <mergeCell ref="A127:J127"/>
    <mergeCell ref="A50:D50"/>
    <mergeCell ref="B53:D53"/>
    <mergeCell ref="B54:D54"/>
    <mergeCell ref="A55:D55"/>
    <mergeCell ref="C47:D47"/>
  </mergeCells>
  <phoneticPr fontId="3" type="noConversion"/>
  <printOptions horizontalCentered="1" gridLines="1" gridLinesSet="0"/>
  <pageMargins left="0.75" right="0.5" top="1" bottom="0.75" header="0.5" footer="0.5"/>
  <pageSetup orientation="portrait" horizontalDpi="4294967292" verticalDpi="4294967292" r:id="rId1"/>
  <headerFooter alignWithMargins="0">
    <oddFooter>Page &amp;P</oddFooter>
  </headerFooter>
  <rowBreaks count="1" manualBreakCount="1">
    <brk id="87" max="16383" man="1"/>
  </rowBreaks>
  <colBreaks count="1" manualBreakCount="1">
    <brk id="1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8"/>
  <sheetViews>
    <sheetView workbookViewId="0">
      <selection activeCell="B15" sqref="B15"/>
    </sheetView>
  </sheetViews>
  <sheetFormatPr defaultRowHeight="12"/>
  <cols>
    <col min="1" max="1" width="28" customWidth="1"/>
    <col min="2" max="2" width="26.28515625" customWidth="1"/>
    <col min="3" max="3" width="17.42578125" bestFit="1" customWidth="1"/>
  </cols>
  <sheetData>
    <row r="3" spans="1:3">
      <c r="A3" t="s">
        <v>189</v>
      </c>
    </row>
    <row r="4" spans="1:3">
      <c r="A4" t="s">
        <v>145</v>
      </c>
      <c r="B4" t="s">
        <v>95</v>
      </c>
      <c r="C4" t="s">
        <v>128</v>
      </c>
    </row>
    <row r="5" spans="1:3">
      <c r="A5" t="s">
        <v>136</v>
      </c>
      <c r="B5" s="190">
        <f>'Program Budget'!H45</f>
        <v>0</v>
      </c>
    </row>
    <row r="6" spans="1:3">
      <c r="A6" t="s">
        <v>163</v>
      </c>
      <c r="B6" s="190">
        <f>'Program Budget'!G30</f>
        <v>0</v>
      </c>
    </row>
    <row r="7" spans="1:3">
      <c r="B7" s="190"/>
    </row>
    <row r="8" spans="1:3">
      <c r="B8" s="190"/>
    </row>
    <row r="9" spans="1:3">
      <c r="B9" s="190"/>
    </row>
    <row r="10" spans="1:3">
      <c r="B10" s="190"/>
    </row>
    <row r="11" spans="1:3">
      <c r="A11" s="191" t="s">
        <v>160</v>
      </c>
      <c r="B11" s="196">
        <f>'Program Budget'!H74</f>
        <v>50</v>
      </c>
      <c r="C11" s="191" t="s">
        <v>157</v>
      </c>
    </row>
    <row r="12" spans="1:3">
      <c r="A12" s="191"/>
      <c r="B12" s="196"/>
      <c r="C12" s="191" t="s">
        <v>157</v>
      </c>
    </row>
    <row r="13" spans="1:3">
      <c r="A13" s="191"/>
      <c r="B13" s="196"/>
      <c r="C13" s="191" t="s">
        <v>157</v>
      </c>
    </row>
    <row r="14" spans="1:3" ht="12.75" thickBot="1">
      <c r="A14" s="159" t="s">
        <v>144</v>
      </c>
      <c r="B14" s="197">
        <f>SUM(B5:B13)</f>
        <v>50</v>
      </c>
      <c r="C14" s="159"/>
    </row>
    <row r="15" spans="1:3" ht="12.75" thickTop="1"/>
    <row r="17" spans="1:2">
      <c r="A17" t="s">
        <v>155</v>
      </c>
      <c r="B17" s="190">
        <f>'Program Budget'!G53</f>
        <v>0</v>
      </c>
    </row>
    <row r="18" spans="1:2">
      <c r="A18" t="s">
        <v>156</v>
      </c>
      <c r="B18" s="158">
        <f>(SUM(B5:B10))*0.02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6"/>
  <sheetViews>
    <sheetView topLeftCell="A4" workbookViewId="0">
      <selection activeCell="E23" sqref="E23"/>
    </sheetView>
  </sheetViews>
  <sheetFormatPr defaultRowHeight="12"/>
  <cols>
    <col min="1" max="1" width="11" bestFit="1" customWidth="1"/>
    <col min="2" max="2" width="20.42578125" bestFit="1" customWidth="1"/>
    <col min="3" max="3" width="21.42578125" bestFit="1" customWidth="1"/>
    <col min="4" max="4" width="23" customWidth="1"/>
    <col min="5" max="5" width="23" bestFit="1" customWidth="1"/>
    <col min="6" max="6" width="19.42578125" customWidth="1"/>
    <col min="7" max="7" width="16.7109375" customWidth="1"/>
    <col min="8" max="8" width="10.42578125" customWidth="1"/>
    <col min="9" max="9" width="11.42578125" bestFit="1" customWidth="1"/>
    <col min="10" max="10" width="18.5703125" customWidth="1"/>
  </cols>
  <sheetData>
    <row r="2" spans="1:9">
      <c r="A2" t="s">
        <v>143</v>
      </c>
      <c r="B2" t="s">
        <v>142</v>
      </c>
      <c r="C2" t="s">
        <v>162</v>
      </c>
      <c r="D2" t="s">
        <v>198</v>
      </c>
      <c r="E2" t="s">
        <v>164</v>
      </c>
      <c r="F2" t="s">
        <v>165</v>
      </c>
      <c r="G2" t="s">
        <v>202</v>
      </c>
      <c r="H2" t="s">
        <v>161</v>
      </c>
      <c r="I2" t="s">
        <v>128</v>
      </c>
    </row>
    <row r="3" spans="1:9">
      <c r="B3" t="s">
        <v>199</v>
      </c>
      <c r="C3" t="s">
        <v>198</v>
      </c>
      <c r="D3" s="190">
        <f>'Program Budget'!G128*num_stus</f>
        <v>6455.8349999999991</v>
      </c>
      <c r="E3" s="190"/>
      <c r="F3" s="190"/>
      <c r="G3" s="190"/>
      <c r="H3" s="190"/>
    </row>
    <row r="4" spans="1:9">
      <c r="B4" t="s">
        <v>200</v>
      </c>
      <c r="C4" t="s">
        <v>198</v>
      </c>
      <c r="D4" s="190"/>
      <c r="E4" s="190"/>
      <c r="F4" s="190"/>
      <c r="G4" s="190"/>
      <c r="H4" s="190"/>
    </row>
    <row r="5" spans="1:9">
      <c r="D5" s="190"/>
      <c r="E5" s="190"/>
      <c r="F5" s="190"/>
      <c r="G5" s="190"/>
      <c r="H5" s="190"/>
    </row>
    <row r="6" spans="1:9">
      <c r="B6" t="s">
        <v>211</v>
      </c>
      <c r="D6" s="190"/>
      <c r="E6" s="190">
        <f>'Program Budget'!G27</f>
        <v>0</v>
      </c>
      <c r="F6" s="190"/>
      <c r="G6" s="190">
        <f>Table1[[#This Row],[Budgeted Amount (USD)]]-Table1[[#This Row],[Actual Cost (USD)]]</f>
        <v>0</v>
      </c>
      <c r="H6" s="190">
        <f>SUM(Table1[[#This Row],[Actual Cost (USD)]])</f>
        <v>0</v>
      </c>
    </row>
    <row r="7" spans="1:9">
      <c r="B7" t="s">
        <v>212</v>
      </c>
      <c r="D7" s="190"/>
      <c r="E7" s="190">
        <f>'Program Budget'!H45</f>
        <v>0</v>
      </c>
      <c r="F7" s="190"/>
      <c r="G7" s="190">
        <f>Table1[[#This Row],[Budgeted Amount (USD)]]-Table1[[#This Row],[Actual Cost (USD)]]</f>
        <v>0</v>
      </c>
      <c r="H7" s="190">
        <f>SUM(Table1[[#This Row],[Actual Cost (USD)]])</f>
        <v>0</v>
      </c>
    </row>
    <row r="8" spans="1:9">
      <c r="B8" t="s">
        <v>213</v>
      </c>
      <c r="D8" s="190"/>
      <c r="E8" s="190">
        <f>'Program Budget'!H74</f>
        <v>50</v>
      </c>
      <c r="F8" s="190"/>
      <c r="G8" s="190">
        <f>Table1[[#This Row],[Budgeted Amount (USD)]]-Table1[[#This Row],[Actual Cost (USD)]]</f>
        <v>50</v>
      </c>
      <c r="H8" s="190">
        <f>SUM(Table1[[#This Row],[Actual Cost (USD)]])</f>
        <v>0</v>
      </c>
    </row>
    <row r="9" spans="1:9">
      <c r="B9" t="s">
        <v>214</v>
      </c>
      <c r="D9" s="190"/>
      <c r="E9" s="190">
        <f>'Program Budget'!G28</f>
        <v>0</v>
      </c>
      <c r="F9" s="190"/>
      <c r="G9" s="190">
        <f>Table1[[#This Row],[Budgeted Amount (USD)]]-Table1[[#This Row],[Actual Cost (USD)]]</f>
        <v>0</v>
      </c>
      <c r="H9" s="190">
        <f>SUM(Table1[[#This Row],[Actual Cost (USD)]])</f>
        <v>0</v>
      </c>
    </row>
    <row r="10" spans="1:9">
      <c r="B10" t="s">
        <v>219</v>
      </c>
      <c r="D10" s="190"/>
      <c r="E10" s="190">
        <f>'Program Budget'!G30</f>
        <v>0</v>
      </c>
      <c r="F10" s="190"/>
      <c r="G10" s="190">
        <f>Table1[[#This Row],[Budgeted Amount (USD)]]-Table1[[#This Row],[Actual Cost (USD)]]</f>
        <v>0</v>
      </c>
      <c r="H10" s="190">
        <f>SUM(Table1[[#This Row],[Actual Cost (USD)]])</f>
        <v>0</v>
      </c>
    </row>
    <row r="11" spans="1:9">
      <c r="B11" t="s">
        <v>221</v>
      </c>
      <c r="D11" s="190"/>
      <c r="E11" s="190">
        <f>'Program Budget'!J55</f>
        <v>0</v>
      </c>
      <c r="F11" s="190"/>
      <c r="G11" s="190">
        <f>Table1[[#This Row],[Budgeted Amount (USD)]]-Table1[[#This Row],[Actual Cost (USD)]]</f>
        <v>0</v>
      </c>
      <c r="H11" s="190">
        <f>SUM(Table1[[#This Row],[Actual Cost (USD)]])</f>
        <v>0</v>
      </c>
    </row>
    <row r="12" spans="1:9">
      <c r="D12" s="190"/>
      <c r="E12" s="190"/>
      <c r="F12" s="190"/>
      <c r="G12" s="190">
        <f>Table1[[#This Row],[Budgeted Amount (USD)]]-Table1[[#This Row],[Actual Cost (USD)]]</f>
        <v>0</v>
      </c>
      <c r="H12" s="190">
        <f>SUM(Table1[[#This Row],[Actual Cost (USD)]])</f>
        <v>0</v>
      </c>
    </row>
    <row r="13" spans="1:9">
      <c r="B13" t="s">
        <v>215</v>
      </c>
      <c r="D13" s="190"/>
      <c r="E13" s="190">
        <f>'Program Budget'!G36+'Program Budget'!G37+'Program Budget'!G48</f>
        <v>0</v>
      </c>
      <c r="F13" s="190"/>
      <c r="G13" s="190">
        <f>Table1[[#This Row],[Budgeted Amount (USD)]]-Table1[[#This Row],[Actual Cost (USD)]]</f>
        <v>0</v>
      </c>
      <c r="H13" s="190">
        <f>SUM(Table1[[#This Row],[Actual Cost (USD)]])</f>
        <v>0</v>
      </c>
    </row>
    <row r="14" spans="1:9">
      <c r="B14" t="s">
        <v>216</v>
      </c>
      <c r="D14" s="190"/>
      <c r="E14" s="190">
        <f>'Program Budget'!G38+'Program Budget'!G46</f>
        <v>0</v>
      </c>
      <c r="F14" s="190"/>
      <c r="G14" s="190">
        <f>Table1[[#This Row],[Budgeted Amount (USD)]]-Table1[[#This Row],[Actual Cost (USD)]]</f>
        <v>0</v>
      </c>
      <c r="H14" s="190">
        <f>SUM(Table1[[#This Row],[Actual Cost (USD)]])</f>
        <v>0</v>
      </c>
    </row>
    <row r="15" spans="1:9">
      <c r="D15" s="190"/>
      <c r="E15" s="190"/>
      <c r="F15" s="190"/>
      <c r="G15" s="190"/>
      <c r="H15" s="190">
        <f>SUM(Table1[[#This Row],[Actual Cost (USD)]])</f>
        <v>0</v>
      </c>
    </row>
    <row r="16" spans="1:9">
      <c r="B16" t="s">
        <v>217</v>
      </c>
      <c r="D16" s="190"/>
      <c r="E16" s="190"/>
      <c r="F16" s="190"/>
      <c r="G16" s="190">
        <f>Table1[[#This Row],[Budgeted Amount (USD)]]-Table1[[#This Row],[Actual Cost (USD)]]</f>
        <v>0</v>
      </c>
      <c r="H16" s="190">
        <f>SUM(Table1[[#This Row],[Actual Cost (USD)]])</f>
        <v>0</v>
      </c>
    </row>
    <row r="17" spans="2:8">
      <c r="B17" t="s">
        <v>181</v>
      </c>
      <c r="D17" s="190"/>
      <c r="E17" s="190"/>
      <c r="F17" s="190"/>
      <c r="G17" s="190">
        <f>Table1[[#This Row],[Budgeted Amount (USD)]]-Table1[[#This Row],[Actual Cost (USD)]]</f>
        <v>0</v>
      </c>
      <c r="H17" s="190">
        <f>SUM(Table1[[#This Row],[Actual Cost (USD)]])</f>
        <v>0</v>
      </c>
    </row>
    <row r="18" spans="2:8">
      <c r="B18" t="s">
        <v>223</v>
      </c>
      <c r="D18" s="190"/>
      <c r="E18" s="190">
        <f>'Program Budget'!G22+'Program Budget'!G20</f>
        <v>0</v>
      </c>
      <c r="F18" s="190"/>
      <c r="G18" s="190">
        <f>Table1[[#This Row],[Budgeted Amount (USD)]]-Table1[[#This Row],[Actual Cost (USD)]]</f>
        <v>0</v>
      </c>
      <c r="H18" s="190">
        <f>SUM(Table1[[#This Row],[Actual Cost (USD)]])</f>
        <v>0</v>
      </c>
    </row>
    <row r="19" spans="2:8">
      <c r="D19" s="190"/>
      <c r="E19" s="190"/>
      <c r="F19" s="190"/>
      <c r="G19" s="190"/>
      <c r="H19" s="190"/>
    </row>
    <row r="20" spans="2:8">
      <c r="B20" t="s">
        <v>121</v>
      </c>
      <c r="D20" s="190"/>
      <c r="E20" s="190">
        <f>'Program Budget'!J60</f>
        <v>239.25</v>
      </c>
      <c r="F20" s="190"/>
      <c r="G20" s="190">
        <f>Table1[[#This Row],[Budgeted Amount (USD)]]-Table1[[#This Row],[Actual Cost (USD)]]</f>
        <v>239.25</v>
      </c>
      <c r="H20" s="190">
        <f>SUM(Table1[[#This Row],[Actual Cost (USD)]])</f>
        <v>0</v>
      </c>
    </row>
    <row r="21" spans="2:8">
      <c r="B21" t="s">
        <v>168</v>
      </c>
      <c r="D21" s="190"/>
      <c r="E21" s="190">
        <f>'Program Budget'!J64</f>
        <v>6000</v>
      </c>
      <c r="F21" s="190"/>
      <c r="G21" s="190">
        <f>Table1[[#This Row],[Budgeted Amount (USD)]]-Table1[[#This Row],[Actual Cost (USD)]]</f>
        <v>6000</v>
      </c>
      <c r="H21" s="190">
        <f>SUM(Table1[[#This Row],[Actual Cost (USD)]])</f>
        <v>0</v>
      </c>
    </row>
    <row r="22" spans="2:8">
      <c r="B22" s="249" t="s">
        <v>218</v>
      </c>
      <c r="D22" s="190"/>
      <c r="E22" s="190">
        <f>'Program Budget'!H75+'Program Budget'!H76</f>
        <v>0</v>
      </c>
      <c r="F22" s="190"/>
      <c r="G22" s="190">
        <f>Table1[[#This Row],[Budgeted Amount (USD)]]-Table1[[#This Row],[Actual Cost (USD)]]</f>
        <v>0</v>
      </c>
      <c r="H22" s="190">
        <f>SUM(Table1[[#This Row],[Actual Cost (USD)]])</f>
        <v>0</v>
      </c>
    </row>
    <row r="23" spans="2:8">
      <c r="B23" t="s">
        <v>197</v>
      </c>
      <c r="D23" s="190"/>
      <c r="E23" s="190">
        <f>'Program Budget'!H73</f>
        <v>40</v>
      </c>
      <c r="F23" s="190"/>
      <c r="G23" s="190">
        <f>Table1[[#This Row],[Budgeted Amount (USD)]]-Table1[[#This Row],[Actual Cost (USD)]]</f>
        <v>40</v>
      </c>
      <c r="H23" s="190">
        <f>SUM(Table1[[#This Row],[Actual Cost (USD)]])</f>
        <v>0</v>
      </c>
    </row>
    <row r="24" spans="2:8">
      <c r="D24" s="190"/>
      <c r="E24" s="190"/>
      <c r="F24" s="190"/>
      <c r="G24" s="190"/>
      <c r="H24" s="190">
        <f>SUM(Table1[[#This Row],[Actual Cost (USD)]])</f>
        <v>0</v>
      </c>
    </row>
    <row r="25" spans="2:8">
      <c r="D25" s="190"/>
      <c r="E25" s="190"/>
      <c r="F25" s="190"/>
      <c r="G25" s="190"/>
      <c r="H25" s="190">
        <f>SUM(Table1[[#This Row],[Actual Cost (USD)]])</f>
        <v>0</v>
      </c>
    </row>
    <row r="26" spans="2:8">
      <c r="D26" s="190"/>
      <c r="E26" s="190"/>
      <c r="F26" s="190"/>
      <c r="G26" s="190"/>
      <c r="H26" s="190">
        <f>SUM(Table1[[#This Row],[Actual Cost (USD)]])</f>
        <v>0</v>
      </c>
    </row>
    <row r="27" spans="2:8">
      <c r="D27" s="190"/>
      <c r="E27" s="190"/>
      <c r="F27" s="190"/>
      <c r="G27" s="190"/>
      <c r="H27" s="190">
        <f>SUM(Table1[[#This Row],[Actual Cost (USD)]])</f>
        <v>0</v>
      </c>
    </row>
    <row r="28" spans="2:8">
      <c r="D28" s="190"/>
      <c r="E28" s="190"/>
      <c r="F28" s="190"/>
      <c r="G28" s="190"/>
      <c r="H28" s="190">
        <f>SUM(Table1[[#This Row],[Actual Cost (USD)]])</f>
        <v>0</v>
      </c>
    </row>
    <row r="29" spans="2:8">
      <c r="D29" s="190"/>
      <c r="E29" s="190"/>
      <c r="F29" s="190"/>
      <c r="G29" s="190"/>
      <c r="H29" s="190">
        <f>SUM(Table1[[#This Row],[Actual Cost (USD)]])</f>
        <v>0</v>
      </c>
    </row>
    <row r="30" spans="2:8">
      <c r="D30" s="190"/>
      <c r="E30" s="190"/>
      <c r="F30" s="190"/>
      <c r="G30" s="190"/>
      <c r="H30" s="190">
        <f>SUM(Table1[[#This Row],[Actual Cost (USD)]])</f>
        <v>0</v>
      </c>
    </row>
    <row r="31" spans="2:8">
      <c r="D31" s="190"/>
      <c r="E31" s="190"/>
      <c r="F31" s="190"/>
      <c r="G31" s="190"/>
      <c r="H31" s="190">
        <f>SUM(Table1[[#This Row],[Actual Cost (USD)]])</f>
        <v>0</v>
      </c>
    </row>
    <row r="32" spans="2:8">
      <c r="D32" s="190"/>
      <c r="E32" s="190"/>
      <c r="F32" s="190"/>
      <c r="G32" s="190"/>
      <c r="H32" s="190">
        <f>SUM(Table1[[#This Row],[Actual Cost (USD)]])</f>
        <v>0</v>
      </c>
    </row>
    <row r="33" spans="1:8">
      <c r="D33" s="190"/>
      <c r="E33" s="190"/>
      <c r="F33" s="190"/>
      <c r="G33" s="190"/>
      <c r="H33" s="190">
        <f>SUM(Table1[[#This Row],[Actual Cost (USD)]])</f>
        <v>0</v>
      </c>
    </row>
    <row r="34" spans="1:8">
      <c r="D34" s="190"/>
      <c r="E34" s="190"/>
      <c r="F34" s="190"/>
      <c r="G34" s="190"/>
      <c r="H34" s="190">
        <f>SUM(Table1[[#This Row],[Actual Cost (USD)]])</f>
        <v>0</v>
      </c>
    </row>
    <row r="35" spans="1:8">
      <c r="D35" s="190"/>
      <c r="E35" s="190"/>
      <c r="F35" s="190"/>
      <c r="G35" s="190"/>
      <c r="H35" s="190">
        <f>SUM(Table1[[#This Row],[Actual Cost (USD)]])</f>
        <v>0</v>
      </c>
    </row>
    <row r="36" spans="1:8">
      <c r="D36" s="190"/>
      <c r="E36" s="190"/>
      <c r="F36" s="190"/>
      <c r="G36" s="190"/>
      <c r="H36" s="190">
        <f>SUM(Table1[[#This Row],[Actual Cost (USD)]])</f>
        <v>0</v>
      </c>
    </row>
    <row r="37" spans="1:8">
      <c r="D37" s="190"/>
      <c r="E37" s="190"/>
      <c r="F37" s="190"/>
      <c r="G37" s="190"/>
      <c r="H37" s="190">
        <f>SUM(Table1[[#This Row],[Actual Cost (USD)]])</f>
        <v>0</v>
      </c>
    </row>
    <row r="38" spans="1:8">
      <c r="D38" s="190"/>
      <c r="E38" s="190"/>
      <c r="F38" s="190"/>
      <c r="G38" s="190"/>
      <c r="H38" s="190">
        <f>SUM(Table1[[#This Row],[Actual Cost (USD)]])</f>
        <v>0</v>
      </c>
    </row>
    <row r="39" spans="1:8">
      <c r="D39" s="190"/>
      <c r="E39" s="190"/>
      <c r="F39" s="190"/>
      <c r="G39" s="190"/>
      <c r="H39" s="190">
        <f>SUM(Table1[[#This Row],[Actual Cost (USD)]])</f>
        <v>0</v>
      </c>
    </row>
    <row r="40" spans="1:8">
      <c r="D40" s="190"/>
      <c r="E40" s="190"/>
      <c r="F40" s="190"/>
      <c r="G40" s="190"/>
      <c r="H40" s="190">
        <f>SUM(Table1[[#This Row],[Actual Cost (USD)]])</f>
        <v>0</v>
      </c>
    </row>
    <row r="41" spans="1:8">
      <c r="D41" s="190"/>
      <c r="E41" s="190"/>
      <c r="F41" s="190"/>
      <c r="G41" s="190"/>
      <c r="H41" s="190">
        <f>SUM(Table1[[#This Row],[Actual Cost (USD)]])</f>
        <v>0</v>
      </c>
    </row>
    <row r="42" spans="1:8" ht="12.75" thickBot="1">
      <c r="A42" s="157" t="s">
        <v>144</v>
      </c>
      <c r="B42" s="157"/>
      <c r="C42" s="157"/>
      <c r="D42" s="238">
        <f>SUM(D3:D41)</f>
        <v>6455.8349999999991</v>
      </c>
      <c r="E42" s="238">
        <f>SUM(E6:E41)</f>
        <v>6329.25</v>
      </c>
      <c r="F42" s="238">
        <f>SUM(F9:F41)</f>
        <v>0</v>
      </c>
      <c r="G42" s="238">
        <f>SUM(G9:G39)</f>
        <v>6279.25</v>
      </c>
      <c r="H42" s="238">
        <f>SUM(H9:H41)</f>
        <v>0</v>
      </c>
    </row>
    <row r="43" spans="1:8" ht="12.75" thickTop="1"/>
    <row r="46" spans="1:8">
      <c r="E46" t="s">
        <v>222</v>
      </c>
      <c r="F46" s="190">
        <f>SUM(D42-H42)</f>
        <v>6455.8349999999991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7"/>
  <sheetViews>
    <sheetView workbookViewId="0">
      <selection activeCell="A25" sqref="A25"/>
    </sheetView>
  </sheetViews>
  <sheetFormatPr defaultRowHeight="12"/>
  <cols>
    <col min="1" max="1" width="29.28515625" customWidth="1"/>
    <col min="2" max="2" width="23.7109375" customWidth="1"/>
    <col min="4" max="4" width="18.7109375" customWidth="1"/>
    <col min="5" max="5" width="17.5703125" customWidth="1"/>
  </cols>
  <sheetData>
    <row r="2" spans="1:5" ht="30">
      <c r="B2" s="219" t="s">
        <v>187</v>
      </c>
      <c r="C2" s="220"/>
      <c r="D2" s="220" t="s">
        <v>174</v>
      </c>
      <c r="E2" s="228" t="s">
        <v>128</v>
      </c>
    </row>
    <row r="3" spans="1:5">
      <c r="A3" s="265" t="s">
        <v>5</v>
      </c>
      <c r="B3" s="265"/>
      <c r="C3" s="265"/>
      <c r="D3" s="265"/>
      <c r="E3" s="191"/>
    </row>
    <row r="4" spans="1:5">
      <c r="A4" s="221"/>
      <c r="B4" s="190"/>
      <c r="C4" s="190"/>
      <c r="D4" s="190"/>
    </row>
    <row r="5" spans="1:5">
      <c r="A5" s="234" t="s">
        <v>175</v>
      </c>
      <c r="B5" s="190"/>
      <c r="C5" s="190"/>
      <c r="D5" s="190"/>
    </row>
    <row r="6" spans="1:5">
      <c r="A6" s="234" t="s">
        <v>182</v>
      </c>
      <c r="B6" s="190"/>
      <c r="C6" s="190"/>
      <c r="D6" s="190"/>
    </row>
    <row r="7" spans="1:5">
      <c r="A7" s="234" t="s">
        <v>183</v>
      </c>
      <c r="B7" s="190"/>
      <c r="C7" s="190"/>
      <c r="D7" s="190"/>
    </row>
    <row r="8" spans="1:5">
      <c r="A8" s="221"/>
      <c r="B8" s="190"/>
      <c r="C8" s="190"/>
      <c r="D8" s="190"/>
    </row>
    <row r="9" spans="1:5">
      <c r="A9" s="221" t="s">
        <v>17</v>
      </c>
      <c r="B9" s="221">
        <f>SUM(B5:B8)</f>
        <v>0</v>
      </c>
      <c r="C9" s="190"/>
      <c r="D9" s="190"/>
    </row>
    <row r="10" spans="1:5">
      <c r="A10" s="190"/>
      <c r="B10" s="190"/>
      <c r="C10" s="190"/>
      <c r="D10" s="190"/>
    </row>
    <row r="11" spans="1:5">
      <c r="A11" s="284" t="s">
        <v>18</v>
      </c>
      <c r="B11" s="284"/>
      <c r="C11" s="284"/>
      <c r="D11" s="284"/>
      <c r="E11" s="191"/>
    </row>
    <row r="12" spans="1:5">
      <c r="A12" s="190"/>
      <c r="B12" s="190"/>
      <c r="C12" s="190"/>
      <c r="D12" s="190"/>
    </row>
    <row r="13" spans="1:5">
      <c r="A13" s="223" t="s">
        <v>176</v>
      </c>
      <c r="B13" s="223"/>
      <c r="C13" s="223"/>
      <c r="D13" s="223"/>
    </row>
    <row r="14" spans="1:5">
      <c r="A14" s="223" t="s">
        <v>177</v>
      </c>
      <c r="B14" s="223"/>
      <c r="C14" s="223"/>
      <c r="D14" s="223"/>
    </row>
    <row r="15" spans="1:5">
      <c r="A15" s="223" t="s">
        <v>178</v>
      </c>
      <c r="B15" s="223"/>
      <c r="C15" s="223"/>
      <c r="D15" s="223"/>
    </row>
    <row r="16" spans="1:5">
      <c r="A16" s="223" t="s">
        <v>179</v>
      </c>
      <c r="B16" s="223"/>
      <c r="C16" s="223"/>
      <c r="D16" s="223"/>
    </row>
    <row r="17" spans="1:6">
      <c r="A17" s="223" t="s">
        <v>180</v>
      </c>
      <c r="B17" s="223"/>
      <c r="C17" s="223"/>
      <c r="D17" s="223"/>
    </row>
    <row r="18" spans="1:6" ht="15">
      <c r="A18" s="229"/>
      <c r="B18" s="223"/>
      <c r="C18" s="223"/>
      <c r="D18" s="223"/>
    </row>
    <row r="19" spans="1:6" ht="15">
      <c r="A19" s="222" t="s">
        <v>20</v>
      </c>
      <c r="B19" s="221">
        <f>SUM(B13:B18)</f>
        <v>0</v>
      </c>
      <c r="C19" s="190"/>
      <c r="D19" s="190"/>
    </row>
    <row r="20" spans="1:6">
      <c r="A20" s="190"/>
      <c r="B20" s="190"/>
      <c r="C20" s="190"/>
      <c r="D20" s="190"/>
    </row>
    <row r="21" spans="1:6">
      <c r="A21" s="284" t="s">
        <v>188</v>
      </c>
      <c r="B21" s="284"/>
      <c r="C21" s="284"/>
      <c r="D21" s="284"/>
      <c r="E21" s="191"/>
    </row>
    <row r="22" spans="1:6">
      <c r="A22" s="224"/>
      <c r="B22" s="224"/>
      <c r="C22" s="224"/>
      <c r="D22" s="224"/>
      <c r="E22" s="225"/>
    </row>
    <row r="23" spans="1:6">
      <c r="A23" s="227"/>
      <c r="B23" s="227"/>
      <c r="C23" s="227"/>
      <c r="D23" s="227"/>
      <c r="E23" s="225"/>
    </row>
    <row r="24" spans="1:6">
      <c r="A24" s="227"/>
      <c r="B24" s="227"/>
      <c r="C24" s="227"/>
      <c r="D24" s="227"/>
      <c r="E24" s="225"/>
    </row>
    <row r="25" spans="1:6">
      <c r="A25" s="227"/>
      <c r="B25" s="227"/>
      <c r="C25" s="227"/>
      <c r="D25" s="227"/>
      <c r="E25" s="225"/>
    </row>
    <row r="26" spans="1:6">
      <c r="A26" s="190"/>
      <c r="B26" s="190"/>
      <c r="C26" s="190"/>
      <c r="D26" s="190"/>
    </row>
    <row r="27" spans="1:6">
      <c r="A27" s="221" t="s">
        <v>185</v>
      </c>
      <c r="B27" s="221">
        <f>SUM(B23:B25)</f>
        <v>0</v>
      </c>
      <c r="C27" s="190"/>
      <c r="D27" s="190"/>
    </row>
    <row r="28" spans="1:6">
      <c r="A28" s="190"/>
      <c r="B28" s="190"/>
      <c r="C28" s="190"/>
      <c r="D28" s="190"/>
    </row>
    <row r="29" spans="1:6">
      <c r="A29" s="284" t="s">
        <v>184</v>
      </c>
      <c r="B29" s="284"/>
      <c r="C29" s="284"/>
      <c r="D29" s="284"/>
      <c r="E29" s="191"/>
    </row>
    <row r="30" spans="1:6">
      <c r="A30" s="190"/>
      <c r="B30" s="190"/>
      <c r="C30" s="190"/>
      <c r="D30" s="190"/>
    </row>
    <row r="31" spans="1:6">
      <c r="A31" s="190" t="s">
        <v>100</v>
      </c>
      <c r="B31" s="190"/>
      <c r="C31" s="190"/>
      <c r="D31" s="190"/>
    </row>
    <row r="32" spans="1:6">
      <c r="A32" s="224" t="s">
        <v>107</v>
      </c>
      <c r="B32" s="224"/>
      <c r="C32" s="224"/>
      <c r="D32" s="224"/>
      <c r="E32" s="225"/>
      <c r="F32" s="225"/>
    </row>
    <row r="33" spans="1:6">
      <c r="A33" s="226" t="s">
        <v>181</v>
      </c>
      <c r="B33" s="224"/>
      <c r="C33" s="224"/>
      <c r="D33" s="224"/>
      <c r="E33" s="225"/>
      <c r="F33" s="225"/>
    </row>
    <row r="34" spans="1:6">
      <c r="A34" s="226"/>
      <c r="B34" s="224"/>
      <c r="C34" s="224"/>
      <c r="D34" s="224"/>
      <c r="E34" s="225"/>
      <c r="F34" s="225"/>
    </row>
    <row r="35" spans="1:6">
      <c r="A35" s="230" t="s">
        <v>186</v>
      </c>
      <c r="B35" s="231">
        <f>SUM(B31:B33)</f>
        <v>0</v>
      </c>
      <c r="C35" s="224"/>
      <c r="D35" s="224"/>
      <c r="E35" s="225"/>
      <c r="F35" s="225"/>
    </row>
    <row r="36" spans="1:6">
      <c r="A36" s="218"/>
      <c r="B36" s="158"/>
    </row>
    <row r="37" spans="1:6">
      <c r="A37" s="232" t="s">
        <v>144</v>
      </c>
      <c r="B37" s="233">
        <f>SUM(B9+B19+B27+B35)</f>
        <v>0</v>
      </c>
      <c r="D37" s="190"/>
    </row>
  </sheetData>
  <mergeCells count="4">
    <mergeCell ref="A3:D3"/>
    <mergeCell ref="A11:D11"/>
    <mergeCell ref="A21:D21"/>
    <mergeCell ref="A29:D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B18"/>
  <sheetViews>
    <sheetView workbookViewId="0">
      <selection activeCell="B23" sqref="B23"/>
    </sheetView>
  </sheetViews>
  <sheetFormatPr defaultRowHeight="12"/>
  <cols>
    <col min="1" max="1" width="29.140625" bestFit="1" customWidth="1"/>
    <col min="2" max="2" width="22" customWidth="1"/>
  </cols>
  <sheetData>
    <row r="4" spans="1:2">
      <c r="A4" t="s">
        <v>145</v>
      </c>
      <c r="B4" t="s">
        <v>228</v>
      </c>
    </row>
    <row r="5" spans="1:2">
      <c r="A5" t="s">
        <v>225</v>
      </c>
      <c r="B5" s="190">
        <f>'Program Budget'!G53</f>
        <v>0</v>
      </c>
    </row>
    <row r="6" spans="1:2">
      <c r="A6" t="s">
        <v>226</v>
      </c>
      <c r="B6" s="190">
        <f>'Program Budget'!G54</f>
        <v>0</v>
      </c>
    </row>
    <row r="7" spans="1:2">
      <c r="A7" t="s">
        <v>224</v>
      </c>
      <c r="B7" s="190">
        <f>'Program Budget'!J64</f>
        <v>6000</v>
      </c>
    </row>
    <row r="8" spans="1:2">
      <c r="A8" t="s">
        <v>217</v>
      </c>
      <c r="B8" s="190">
        <f>'Program Budget'!J70</f>
        <v>0</v>
      </c>
    </row>
    <row r="9" spans="1:2">
      <c r="A9" t="s">
        <v>227</v>
      </c>
      <c r="B9" s="190">
        <f>'Program Budget'!J77</f>
        <v>90</v>
      </c>
    </row>
    <row r="11" spans="1:2">
      <c r="A11" t="s">
        <v>230</v>
      </c>
      <c r="B11" s="190">
        <f>SUM(B5:B9)</f>
        <v>6090</v>
      </c>
    </row>
    <row r="12" spans="1:2">
      <c r="A12" t="s">
        <v>229</v>
      </c>
      <c r="B12">
        <v>10</v>
      </c>
    </row>
    <row r="13" spans="1:2" ht="12.75" thickBot="1">
      <c r="A13" s="159" t="s">
        <v>233</v>
      </c>
      <c r="B13" s="197">
        <f>B11/B12</f>
        <v>609</v>
      </c>
    </row>
    <row r="14" spans="1:2" ht="12.75" thickTop="1"/>
    <row r="16" spans="1:2">
      <c r="A16" t="s">
        <v>234</v>
      </c>
      <c r="B16" s="254">
        <v>0</v>
      </c>
    </row>
    <row r="17" spans="1:2" ht="12.75" thickBot="1">
      <c r="A17" t="s">
        <v>235</v>
      </c>
      <c r="B17" s="254">
        <f>10</f>
        <v>10</v>
      </c>
    </row>
    <row r="18" spans="1:2" ht="12.75" thickBot="1">
      <c r="A18" s="255" t="s">
        <v>236</v>
      </c>
      <c r="B18" s="256">
        <f>SUM(B16:B17)</f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Program Budget</vt:lpstr>
      <vt:lpstr>Cash Advance and Stipend</vt:lpstr>
      <vt:lpstr>Invoices and Expenditures</vt:lpstr>
      <vt:lpstr>Program Budget for Faculty</vt:lpstr>
      <vt:lpstr>1098T Calculation</vt:lpstr>
      <vt:lpstr>exchange_rate</vt:lpstr>
      <vt:lpstr>ins_days</vt:lpstr>
      <vt:lpstr>num_fac</vt:lpstr>
      <vt:lpstr>num_nights</vt:lpstr>
      <vt:lpstr>num_stus</vt:lpstr>
      <vt:lpstr>'Program Budget'!Print_Area</vt:lpstr>
      <vt:lpstr>Prog_Cost</vt:lpstr>
      <vt:lpstr>prog_days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scotland 98 budget</dc:title>
  <dc:subject>budget</dc:subject>
  <dc:creator>UNCC</dc:creator>
  <cp:lastModifiedBy>Strickler, Whitney</cp:lastModifiedBy>
  <cp:lastPrinted>2008-08-26T12:30:21Z</cp:lastPrinted>
  <dcterms:created xsi:type="dcterms:W3CDTF">1998-10-16T23:20:17Z</dcterms:created>
  <dcterms:modified xsi:type="dcterms:W3CDTF">2019-06-20T14:52:20Z</dcterms:modified>
</cp:coreProperties>
</file>